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firstSheet="6" activeTab="11"/>
  </bookViews>
  <sheets>
    <sheet name="пер Павлова  16" sheetId="1" r:id="rId1"/>
    <sheet name="пер Павлова  14" sheetId="2" r:id="rId2"/>
    <sheet name="пер Павлова  12" sheetId="3" r:id="rId3"/>
    <sheet name="пер Павлова  9а" sheetId="4" r:id="rId4"/>
    <sheet name="каларвш 145 а" sheetId="5" r:id="rId5"/>
    <sheet name="Центральная 58а" sheetId="6" r:id="rId6"/>
    <sheet name="Кольцова 19" sheetId="7" r:id="rId7"/>
    <sheet name="Сибирская 42а " sheetId="8" r:id="rId8"/>
    <sheet name="Ватутина 25 а " sheetId="9" r:id="rId9"/>
    <sheet name="Ватутина 25 б" sheetId="10" r:id="rId10"/>
    <sheet name="Ватутина 25 в " sheetId="11" r:id="rId11"/>
    <sheet name="Павлова 129" sheetId="12" r:id="rId12"/>
  </sheets>
  <externalReferences>
    <externalReference r:id="rId13"/>
  </externalReferences>
  <calcPr calcId="145621"/>
</workbook>
</file>

<file path=xl/calcChain.xml><?xml version="1.0" encoding="utf-8"?>
<calcChain xmlns="http://schemas.openxmlformats.org/spreadsheetml/2006/main">
  <c r="D55" i="12" l="1"/>
  <c r="D54" i="12"/>
  <c r="D53" i="12"/>
  <c r="D52" i="12"/>
  <c r="D51" i="12"/>
  <c r="D50" i="12"/>
  <c r="D49" i="12"/>
  <c r="D47" i="12"/>
  <c r="D45" i="12"/>
  <c r="D44" i="12"/>
  <c r="D43" i="12"/>
  <c r="D42" i="12"/>
  <c r="D41" i="12"/>
  <c r="D40" i="12"/>
  <c r="D39" i="12"/>
  <c r="D37" i="12"/>
  <c r="D36" i="12"/>
  <c r="D35" i="12"/>
  <c r="D34" i="12"/>
  <c r="D32" i="12"/>
  <c r="D28" i="12"/>
  <c r="D27" i="12"/>
  <c r="D48" i="12" s="1"/>
  <c r="D26" i="12"/>
  <c r="D25" i="12"/>
  <c r="D24" i="12"/>
  <c r="D23" i="12"/>
  <c r="D22" i="12"/>
  <c r="D21" i="12"/>
  <c r="D20" i="12"/>
  <c r="D19" i="12"/>
  <c r="D18" i="12"/>
  <c r="D56" i="12" s="1"/>
  <c r="D17" i="12"/>
  <c r="D30" i="12" s="1"/>
  <c r="D14" i="12"/>
  <c r="D13" i="12"/>
  <c r="D12" i="12"/>
  <c r="D11" i="12"/>
  <c r="D10" i="12"/>
  <c r="D15" i="12" s="1"/>
  <c r="D8" i="12"/>
  <c r="D7" i="12"/>
  <c r="D46" i="11"/>
  <c r="D45" i="11"/>
  <c r="D44" i="11"/>
  <c r="D42" i="11"/>
  <c r="D41" i="11"/>
  <c r="D40" i="11"/>
  <c r="D39" i="11"/>
  <c r="D38" i="11"/>
  <c r="D37" i="11"/>
  <c r="D36" i="11"/>
  <c r="D35" i="11"/>
  <c r="D33" i="11"/>
  <c r="D32" i="11"/>
  <c r="D31" i="11"/>
  <c r="D29" i="11"/>
  <c r="D48" i="11" s="1"/>
  <c r="D25" i="11"/>
  <c r="D24" i="11"/>
  <c r="D23" i="11"/>
  <c r="D22" i="11"/>
  <c r="D21" i="11"/>
  <c r="D20" i="11"/>
  <c r="D19" i="11"/>
  <c r="D18" i="11"/>
  <c r="D17" i="11"/>
  <c r="D47" i="11" s="1"/>
  <c r="D14" i="11"/>
  <c r="D13" i="11"/>
  <c r="D12" i="11"/>
  <c r="D11" i="11"/>
  <c r="D10" i="11"/>
  <c r="D15" i="11" s="1"/>
  <c r="D8" i="11"/>
  <c r="D7" i="11"/>
  <c r="D46" i="10"/>
  <c r="D45" i="10"/>
  <c r="D44" i="10"/>
  <c r="D42" i="10"/>
  <c r="D41" i="10"/>
  <c r="D40" i="10"/>
  <c r="D39" i="10"/>
  <c r="D38" i="10"/>
  <c r="D37" i="10"/>
  <c r="D36" i="10"/>
  <c r="D35" i="10"/>
  <c r="D33" i="10"/>
  <c r="D32" i="10"/>
  <c r="D31" i="10"/>
  <c r="D29" i="10"/>
  <c r="D25" i="10"/>
  <c r="D24" i="10"/>
  <c r="D23" i="10"/>
  <c r="D22" i="10"/>
  <c r="D21" i="10"/>
  <c r="D20" i="10"/>
  <c r="D19" i="10"/>
  <c r="D18" i="10"/>
  <c r="D17" i="10"/>
  <c r="D47" i="10" s="1"/>
  <c r="D14" i="10"/>
  <c r="D13" i="10"/>
  <c r="D12" i="10"/>
  <c r="D11" i="10"/>
  <c r="D15" i="10" s="1"/>
  <c r="D10" i="10"/>
  <c r="D8" i="10"/>
  <c r="D7" i="10"/>
  <c r="D46" i="9"/>
  <c r="D45" i="9"/>
  <c r="D44" i="9"/>
  <c r="D42" i="9"/>
  <c r="D41" i="9"/>
  <c r="D40" i="9"/>
  <c r="D39" i="9"/>
  <c r="D38" i="9"/>
  <c r="D37" i="9"/>
  <c r="D36" i="9"/>
  <c r="D35" i="9"/>
  <c r="D33" i="9"/>
  <c r="D32" i="9"/>
  <c r="D31" i="9"/>
  <c r="D29" i="9"/>
  <c r="D25" i="9"/>
  <c r="D24" i="9"/>
  <c r="D23" i="9"/>
  <c r="D22" i="9"/>
  <c r="D21" i="9"/>
  <c r="D20" i="9"/>
  <c r="D19" i="9"/>
  <c r="D18" i="9"/>
  <c r="D17" i="9"/>
  <c r="D47" i="9" s="1"/>
  <c r="D14" i="9"/>
  <c r="D13" i="9"/>
  <c r="D12" i="9"/>
  <c r="D11" i="9"/>
  <c r="D15" i="9" s="1"/>
  <c r="D10" i="9"/>
  <c r="D8" i="9"/>
  <c r="D7" i="9"/>
  <c r="D46" i="8"/>
  <c r="D45" i="8"/>
  <c r="D44" i="8"/>
  <c r="D42" i="8"/>
  <c r="D41" i="8"/>
  <c r="D40" i="8"/>
  <c r="D39" i="8"/>
  <c r="D38" i="8"/>
  <c r="D37" i="8"/>
  <c r="D36" i="8"/>
  <c r="D35" i="8"/>
  <c r="D33" i="8"/>
  <c r="D32" i="8"/>
  <c r="D29" i="8"/>
  <c r="D25" i="8"/>
  <c r="D24" i="8"/>
  <c r="D23" i="8"/>
  <c r="D22" i="8"/>
  <c r="D21" i="8"/>
  <c r="D20" i="8"/>
  <c r="D19" i="8"/>
  <c r="D18" i="8"/>
  <c r="D27" i="8" s="1"/>
  <c r="D17" i="8"/>
  <c r="D47" i="8" s="1"/>
  <c r="D14" i="8"/>
  <c r="D13" i="8"/>
  <c r="D12" i="8"/>
  <c r="D11" i="8"/>
  <c r="D10" i="8"/>
  <c r="D15" i="8" s="1"/>
  <c r="D8" i="8"/>
  <c r="D7" i="8"/>
  <c r="D46" i="7"/>
  <c r="D45" i="7"/>
  <c r="D44" i="7"/>
  <c r="D42" i="7"/>
  <c r="D41" i="7"/>
  <c r="D40" i="7"/>
  <c r="D39" i="7"/>
  <c r="D38" i="7"/>
  <c r="D37" i="7"/>
  <c r="D36" i="7"/>
  <c r="D35" i="7"/>
  <c r="D33" i="7"/>
  <c r="D32" i="7"/>
  <c r="D31" i="7"/>
  <c r="D29" i="7"/>
  <c r="D25" i="7"/>
  <c r="D24" i="7"/>
  <c r="D23" i="7"/>
  <c r="D22" i="7"/>
  <c r="D21" i="7"/>
  <c r="D20" i="7"/>
  <c r="D19" i="7"/>
  <c r="D18" i="7"/>
  <c r="D27" i="7" s="1"/>
  <c r="D17" i="7"/>
  <c r="D47" i="7" s="1"/>
  <c r="D14" i="7"/>
  <c r="D13" i="7"/>
  <c r="D12" i="7"/>
  <c r="D11" i="7"/>
  <c r="D15" i="7" s="1"/>
  <c r="D10" i="7"/>
  <c r="D8" i="7"/>
  <c r="D7" i="7"/>
  <c r="D46" i="6"/>
  <c r="D45" i="6"/>
  <c r="D44" i="6"/>
  <c r="D42" i="6"/>
  <c r="D41" i="6"/>
  <c r="D40" i="6"/>
  <c r="D39" i="6"/>
  <c r="D38" i="6"/>
  <c r="D37" i="6"/>
  <c r="D36" i="6"/>
  <c r="D35" i="6"/>
  <c r="D33" i="6"/>
  <c r="D32" i="6"/>
  <c r="D31" i="6"/>
  <c r="D29" i="6"/>
  <c r="D25" i="6"/>
  <c r="D24" i="6"/>
  <c r="D23" i="6"/>
  <c r="D22" i="6"/>
  <c r="D21" i="6"/>
  <c r="D20" i="6"/>
  <c r="D19" i="6"/>
  <c r="D18" i="6"/>
  <c r="D17" i="6"/>
  <c r="D47" i="6" s="1"/>
  <c r="D15" i="6"/>
  <c r="D14" i="6"/>
  <c r="D13" i="6"/>
  <c r="D12" i="6"/>
  <c r="D11" i="6"/>
  <c r="D10" i="6"/>
  <c r="D8" i="6"/>
  <c r="D7" i="6"/>
  <c r="D46" i="5"/>
  <c r="D45" i="5"/>
  <c r="D44" i="5"/>
  <c r="D42" i="5"/>
  <c r="D41" i="5"/>
  <c r="D40" i="5"/>
  <c r="D39" i="5"/>
  <c r="D38" i="5"/>
  <c r="D37" i="5"/>
  <c r="D36" i="5"/>
  <c r="D35" i="5"/>
  <c r="D33" i="5"/>
  <c r="D32" i="5"/>
  <c r="D31" i="5"/>
  <c r="D29" i="5"/>
  <c r="D25" i="5"/>
  <c r="D24" i="5"/>
  <c r="D23" i="5"/>
  <c r="D22" i="5"/>
  <c r="D21" i="5"/>
  <c r="D20" i="5"/>
  <c r="D19" i="5"/>
  <c r="D18" i="5"/>
  <c r="D17" i="5"/>
  <c r="D47" i="5" s="1"/>
  <c r="D14" i="5"/>
  <c r="D13" i="5"/>
  <c r="D12" i="5"/>
  <c r="D11" i="5"/>
  <c r="D15" i="5" s="1"/>
  <c r="D10" i="5"/>
  <c r="D8" i="5"/>
  <c r="D7" i="5"/>
  <c r="D55" i="4"/>
  <c r="D54" i="4"/>
  <c r="D53" i="4"/>
  <c r="D52" i="4"/>
  <c r="D51" i="4"/>
  <c r="D50" i="4"/>
  <c r="D49" i="4"/>
  <c r="D47" i="4"/>
  <c r="D45" i="4"/>
  <c r="D44" i="4"/>
  <c r="D43" i="4"/>
  <c r="D42" i="4"/>
  <c r="D41" i="4"/>
  <c r="D40" i="4"/>
  <c r="D39" i="4"/>
  <c r="D37" i="4"/>
  <c r="D36" i="4"/>
  <c r="D35" i="4"/>
  <c r="D34" i="4"/>
  <c r="D32" i="4"/>
  <c r="D28" i="4"/>
  <c r="D27" i="4"/>
  <c r="D48" i="4" s="1"/>
  <c r="D26" i="4"/>
  <c r="D25" i="4"/>
  <c r="D24" i="4"/>
  <c r="D23" i="4"/>
  <c r="D22" i="4"/>
  <c r="D21" i="4"/>
  <c r="D20" i="4"/>
  <c r="D19" i="4"/>
  <c r="D18" i="4"/>
  <c r="D56" i="4" s="1"/>
  <c r="D17" i="4"/>
  <c r="D30" i="4" s="1"/>
  <c r="D14" i="4"/>
  <c r="D13" i="4"/>
  <c r="D12" i="4"/>
  <c r="D11" i="4"/>
  <c r="D10" i="4"/>
  <c r="D15" i="4" s="1"/>
  <c r="D8" i="4"/>
  <c r="D7" i="4"/>
  <c r="D47" i="3"/>
  <c r="D46" i="3"/>
  <c r="D45" i="3"/>
  <c r="D43" i="3"/>
  <c r="D42" i="3"/>
  <c r="D41" i="3"/>
  <c r="D40" i="3"/>
  <c r="D39" i="3"/>
  <c r="D38" i="3"/>
  <c r="D37" i="3"/>
  <c r="D36" i="3"/>
  <c r="D34" i="3"/>
  <c r="D33" i="3"/>
  <c r="D32" i="3"/>
  <c r="D31" i="3"/>
  <c r="D29" i="3"/>
  <c r="D25" i="3"/>
  <c r="D24" i="3"/>
  <c r="D23" i="3"/>
  <c r="D22" i="3"/>
  <c r="D21" i="3"/>
  <c r="D20" i="3"/>
  <c r="D19" i="3"/>
  <c r="D18" i="3"/>
  <c r="D17" i="3"/>
  <c r="D48" i="3" s="1"/>
  <c r="D14" i="3"/>
  <c r="D13" i="3"/>
  <c r="D12" i="3"/>
  <c r="D11" i="3"/>
  <c r="D15" i="3" s="1"/>
  <c r="D10" i="3"/>
  <c r="D8" i="3"/>
  <c r="D7" i="3"/>
  <c r="D46" i="2"/>
  <c r="D45" i="2"/>
  <c r="D44" i="2"/>
  <c r="D42" i="2"/>
  <c r="D41" i="2"/>
  <c r="D40" i="2"/>
  <c r="D39" i="2"/>
  <c r="D38" i="2"/>
  <c r="D37" i="2"/>
  <c r="D36" i="2"/>
  <c r="D35" i="2"/>
  <c r="D33" i="2"/>
  <c r="D32" i="2"/>
  <c r="D31" i="2"/>
  <c r="D29" i="2"/>
  <c r="D25" i="2"/>
  <c r="D24" i="2"/>
  <c r="D23" i="2"/>
  <c r="D22" i="2"/>
  <c r="D21" i="2"/>
  <c r="D20" i="2"/>
  <c r="D19" i="2"/>
  <c r="D18" i="2"/>
  <c r="D17" i="2"/>
  <c r="D47" i="2" s="1"/>
  <c r="D15" i="2"/>
  <c r="D14" i="2"/>
  <c r="D13" i="2"/>
  <c r="D12" i="2"/>
  <c r="D11" i="2"/>
  <c r="D10" i="2"/>
  <c r="D8" i="2"/>
  <c r="D7" i="2"/>
  <c r="D46" i="1"/>
  <c r="D45" i="1"/>
  <c r="D44" i="1"/>
  <c r="D42" i="1"/>
  <c r="D41" i="1"/>
  <c r="D40" i="1"/>
  <c r="D39" i="1"/>
  <c r="D38" i="1"/>
  <c r="D37" i="1"/>
  <c r="D36" i="1"/>
  <c r="D35" i="1"/>
  <c r="D33" i="1"/>
  <c r="D32" i="1"/>
  <c r="D31" i="1"/>
  <c r="D29" i="1"/>
  <c r="D25" i="1"/>
  <c r="D24" i="1"/>
  <c r="D23" i="1"/>
  <c r="D22" i="1"/>
  <c r="D21" i="1"/>
  <c r="D20" i="1"/>
  <c r="D19" i="1"/>
  <c r="D18" i="1"/>
  <c r="D17" i="1"/>
  <c r="D47" i="1" s="1"/>
  <c r="D14" i="1"/>
  <c r="D13" i="1"/>
  <c r="D12" i="1"/>
  <c r="D11" i="1"/>
  <c r="D10" i="1"/>
  <c r="D15" i="1" s="1"/>
  <c r="D8" i="1"/>
  <c r="D7" i="1"/>
  <c r="D57" i="12" l="1"/>
  <c r="D27" i="11"/>
  <c r="D48" i="10"/>
  <c r="D27" i="10"/>
  <c r="D48" i="9"/>
  <c r="D27" i="9"/>
  <c r="D48" i="8"/>
  <c r="D48" i="7"/>
  <c r="D48" i="6"/>
  <c r="D27" i="6"/>
  <c r="D48" i="5"/>
  <c r="D27" i="5"/>
  <c r="D57" i="4"/>
  <c r="D49" i="3"/>
  <c r="D27" i="3"/>
  <c r="D48" i="2"/>
  <c r="D27" i="2"/>
  <c r="D48" i="1"/>
  <c r="D27" i="1"/>
</calcChain>
</file>

<file path=xl/sharedStrings.xml><?xml version="1.0" encoding="utf-8"?>
<sst xmlns="http://schemas.openxmlformats.org/spreadsheetml/2006/main" count="631" uniqueCount="70">
  <si>
    <t>ЕЖЕГОДНЫЙ ОТЧЕТ ООО "РЭО"</t>
  </si>
  <si>
    <t>перед собственниками о расходовании денежных средств</t>
  </si>
  <si>
    <t xml:space="preserve">на содержание и текущий ремонт жилого дома </t>
  </si>
  <si>
    <t>пер. Павлова, 16 за   2018 год</t>
  </si>
  <si>
    <t>№ п/п</t>
  </si>
  <si>
    <t>Показатели</t>
  </si>
  <si>
    <t>2018 год</t>
  </si>
  <si>
    <t>Средний расход в месяц</t>
  </si>
  <si>
    <t>Сальдо входящие на 01.01.2019</t>
  </si>
  <si>
    <t>Аванс</t>
  </si>
  <si>
    <t>Задолженность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</si>
  <si>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</si>
  <si>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</si>
  <si>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</si>
  <si>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</si>
  <si>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платные услуги</t>
  </si>
  <si>
    <t>Поступило за лифт</t>
  </si>
  <si>
    <t xml:space="preserve">ИТОГО </t>
  </si>
  <si>
    <t>Начисления</t>
  </si>
  <si>
    <t>Начислено за содержание и текущий ремонт</t>
  </si>
  <si>
    <t>Начислено за содержание и текущий ремонт за нежилые помещения</t>
  </si>
  <si>
    <t>Ком ресурс элетроэнер на СОИ</t>
  </si>
  <si>
    <t>Ком ресурс ГВС на СОИ</t>
  </si>
  <si>
    <t>Ком ресурс ХВС на СОИ</t>
  </si>
  <si>
    <t>Ком ресурс Водоотведение на СОИ</t>
  </si>
  <si>
    <t>Начислено за ТОВДГО</t>
  </si>
  <si>
    <t>почтовые ящики</t>
  </si>
  <si>
    <t>Лифт</t>
  </si>
  <si>
    <t>Итого нач.</t>
  </si>
  <si>
    <t>Расходы</t>
  </si>
  <si>
    <t>Зарплата</t>
  </si>
  <si>
    <t>В том числе зарп дворника и уборщика</t>
  </si>
  <si>
    <t>тек ремонт</t>
  </si>
  <si>
    <t>Уплаченые налоги от зарплаты</t>
  </si>
  <si>
    <t>УСН (упрощенная система налогообложения)</t>
  </si>
  <si>
    <t>Оплата тех обсж лифта</t>
  </si>
  <si>
    <t>Материалы</t>
  </si>
  <si>
    <t>Аренда офиса</t>
  </si>
  <si>
    <t>Выставленные ОДН по горячей воде</t>
  </si>
  <si>
    <t>Выставленные ОДН по электроэнергии</t>
  </si>
  <si>
    <t>Выставленные ОДН по холодной воде и водоотведению</t>
  </si>
  <si>
    <t>Услуги почты (за сбор платежей)</t>
  </si>
  <si>
    <t>Обслуживание оргтехники и программное обеспечивание</t>
  </si>
  <si>
    <t>ТО ВДГО</t>
  </si>
  <si>
    <t>ВидеоНаблюдение</t>
  </si>
  <si>
    <t>Югбанк -расчетно кассовое обслуживание</t>
  </si>
  <si>
    <t>Транспортные услуги</t>
  </si>
  <si>
    <t>Прочие затраты</t>
  </si>
  <si>
    <t>Рентабельность 15%</t>
  </si>
  <si>
    <t>Всего расходы</t>
  </si>
  <si>
    <t>зам Директор ООО "РЭО"                                А.Г. Грахов</t>
  </si>
  <si>
    <t>пер. Павлова, 14 за   2018 год</t>
  </si>
  <si>
    <t>пер. Павлова, 12 за   2018 год</t>
  </si>
  <si>
    <t>в т.ч. НДФЛ</t>
  </si>
  <si>
    <t>пер. Павлова, 9а за   2018 год</t>
  </si>
  <si>
    <t>Начислено за территорию</t>
  </si>
  <si>
    <t>Замена Электросчетчиков</t>
  </si>
  <si>
    <t>Оценка соответствования лифта</t>
  </si>
  <si>
    <t>ЮТК - услуги связи</t>
  </si>
  <si>
    <t>Оплата аварийного телефона</t>
  </si>
  <si>
    <t>Центр стандартизации и метрологии - поверка манометров</t>
  </si>
  <si>
    <t>Амортизация инструментов</t>
  </si>
  <si>
    <t>ул. Калараш, 145а за   2018 год</t>
  </si>
  <si>
    <t>ул. Центральная, 58а за   2018 год</t>
  </si>
  <si>
    <t>ул. Кольцова, 19 за   2018 год</t>
  </si>
  <si>
    <t>ул. Сибирская, 42а за   2018 год</t>
  </si>
  <si>
    <t>ул. Ватутина, 25а за   2018 год</t>
  </si>
  <si>
    <t>ул. Ватутина, 25б за   2018 год</t>
  </si>
  <si>
    <t>ул. Ватутина, 25в за   2018 год</t>
  </si>
  <si>
    <t>ул. Павлова, 129 за  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</si>
</sst>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4"/>
      <name val="Arial Cyr"/>
      <family val="2"/>
      <charset val="204"/>
    </font>
    <font>
      <sz val="11"/>
      <name val="Arial Cyr"/>
      <family val="2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8"/>
      <name val="Arial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7" fillId="0" borderId="0"/>
  </cellStyleXfs>
  <cellXfs count="28">
    <xf numFmtId="0" fontId="0" fillId="0" borderId="0" xfId="0"/>
    <xf numFmtId="0" fontId="3" fillId="0" borderId="0" xfId="1" applyFont="1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3" fillId="0" borderId="0" xfId="1" applyFont="1" applyBorder="1" applyAlignment="1"/>
    <xf numFmtId="0" fontId="4" fillId="0" borderId="0" xfId="1" applyFont="1" applyBorder="1" applyAlignment="1">
      <alignment horizontal="center"/>
    </xf>
    <xf numFmtId="0" fontId="4" fillId="0" borderId="0" xfId="1" applyFont="1"/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2" xfId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wrapText="1"/>
    </xf>
    <xf numFmtId="0" fontId="2" fillId="0" borderId="3" xfId="1" applyBorder="1"/>
    <xf numFmtId="0" fontId="5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wrapText="1"/>
    </xf>
    <xf numFmtId="0" fontId="6" fillId="0" borderId="6" xfId="1" applyFont="1" applyBorder="1" applyAlignment="1">
      <alignment horizontal="center" wrapText="1"/>
    </xf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2" fillId="0" borderId="7" xfId="1" applyBorder="1"/>
    <xf numFmtId="4" fontId="5" fillId="0" borderId="8" xfId="1" applyNumberFormat="1" applyFont="1" applyBorder="1" applyAlignment="1">
      <alignment horizontal="center" wrapText="1"/>
    </xf>
    <xf numFmtId="0" fontId="5" fillId="0" borderId="1" xfId="1" applyFont="1" applyBorder="1" applyAlignment="1">
      <alignment horizontal="center"/>
    </xf>
    <xf numFmtId="0" fontId="5" fillId="0" borderId="1" xfId="1" applyFont="1" applyBorder="1"/>
    <xf numFmtId="0" fontId="4" fillId="0" borderId="1" xfId="1" applyFont="1" applyBorder="1"/>
    <xf numFmtId="0" fontId="6" fillId="0" borderId="1" xfId="1" applyFont="1" applyBorder="1"/>
    <xf numFmtId="0" fontId="5" fillId="0" borderId="0" xfId="1" applyFont="1" applyBorder="1"/>
    <xf numFmtId="0" fontId="5" fillId="0" borderId="0" xfId="1" applyFont="1" applyBorder="1" applyAlignment="1">
      <alignment wrapText="1"/>
    </xf>
    <xf numFmtId="2" fontId="5" fillId="0" borderId="0" xfId="1" applyNumberFormat="1" applyFont="1" applyBorder="1"/>
    <xf numFmtId="0" fontId="5" fillId="0" borderId="0" xfId="1" applyFont="1"/>
    <xf numFmtId="0" fontId="2" fillId="0" borderId="9" xfId="1" applyBorder="1"/>
  </cellXfs>
  <cellStyles count="4">
    <cellStyle name="Обычный" xfId="0" builtinId="0"/>
    <cellStyle name="Обычный 2" xfId="2"/>
    <cellStyle name="Обычный 3" xfId="3"/>
    <cellStyle name="Обычный_200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0;&#1072;&#1087;&#1056;&#1077;&#1084;&#1086;&#1085;&#1090;/2018%20&#1043;&#1086;&#10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тизанская 4"/>
      <sheetName val="Партизанская 10"/>
      <sheetName val="ул Партизанская 14"/>
      <sheetName val="Партизанская 17"/>
      <sheetName val="ул Партизанская 18"/>
      <sheetName val="Партизанская 24"/>
      <sheetName val="Партизанская 36"/>
      <sheetName val="ул Партизанская 40"/>
      <sheetName val="Павлова 91а"/>
      <sheetName val="Павлова 129"/>
      <sheetName val="Павлова 75"/>
      <sheetName val="Победы 65"/>
      <sheetName val="Победы 100"/>
      <sheetName val="Победы 110"/>
      <sheetName val="Победы 138"/>
      <sheetName val="Победы 152"/>
      <sheetName val="Победы 170"/>
      <sheetName val="Победы 176"/>
      <sheetName val="пер Павлова  16"/>
      <sheetName val="пер Павлова  14"/>
      <sheetName val="пер Павлова  12"/>
      <sheetName val="пер Павлова  10а "/>
      <sheetName val="пер Павлова  9а"/>
      <sheetName val="каларвш 145 а"/>
      <sheetName val="Центральная 58а"/>
      <sheetName val="Кольцова 19"/>
      <sheetName val="Сибирская 42а "/>
      <sheetName val="Ватутина 25 а "/>
      <sheetName val="Ватутина 25 б"/>
      <sheetName val="Ватутина 25 в "/>
      <sheetName val="годовой16"/>
      <sheetName val="год 18 Запрос"/>
      <sheetName val="площад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2">
          <cell r="I32">
            <v>79.495366939933959</v>
          </cell>
        </row>
        <row r="35">
          <cell r="I35">
            <v>0</v>
          </cell>
        </row>
        <row r="36">
          <cell r="I36">
            <v>16.457985674045414</v>
          </cell>
        </row>
        <row r="37">
          <cell r="I37">
            <v>5.3675155220164141</v>
          </cell>
        </row>
        <row r="40">
          <cell r="I40">
            <v>3.2814267056416369</v>
          </cell>
        </row>
        <row r="44">
          <cell r="I44">
            <v>0.89863707697562134</v>
          </cell>
        </row>
        <row r="45">
          <cell r="I45">
            <v>0.77734058139141604</v>
          </cell>
        </row>
        <row r="47">
          <cell r="I47">
            <v>1.2971720485280926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2.4452027023647687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0.36110309799467327</v>
          </cell>
        </row>
      </sheetData>
      <sheetData sheetId="31">
        <row r="2">
          <cell r="C2">
            <v>4488.12</v>
          </cell>
          <cell r="E2">
            <v>-12704.81</v>
          </cell>
          <cell r="G2">
            <v>198963.9</v>
          </cell>
          <cell r="H2">
            <v>37082.1</v>
          </cell>
          <cell r="I2">
            <v>37082.1</v>
          </cell>
          <cell r="J2">
            <v>53865.42</v>
          </cell>
          <cell r="K2">
            <v>35669.949999999997</v>
          </cell>
          <cell r="L2">
            <v>20557.349999999999</v>
          </cell>
          <cell r="M2">
            <v>12366.177378771958</v>
          </cell>
          <cell r="Q2">
            <v>0</v>
          </cell>
          <cell r="S2">
            <v>0</v>
          </cell>
          <cell r="U2">
            <v>0</v>
          </cell>
          <cell r="V2">
            <v>59360.72</v>
          </cell>
          <cell r="W2">
            <v>53884.27</v>
          </cell>
          <cell r="X2">
            <v>5615.54</v>
          </cell>
          <cell r="Y2">
            <v>4423.1499999999996</v>
          </cell>
          <cell r="Z2">
            <v>4338.55</v>
          </cell>
          <cell r="AA2">
            <v>3596.41</v>
          </cell>
          <cell r="AB2">
            <v>17095.400000000001</v>
          </cell>
          <cell r="AC2">
            <v>16016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676142.99</v>
          </cell>
          <cell r="AK2">
            <v>640841.9</v>
          </cell>
          <cell r="AL2">
            <v>0</v>
          </cell>
          <cell r="AM2">
            <v>0</v>
          </cell>
        </row>
        <row r="3">
          <cell r="C3">
            <v>4190.8999999999996</v>
          </cell>
          <cell r="E3">
            <v>-8721.42</v>
          </cell>
          <cell r="G3">
            <v>84919.35</v>
          </cell>
          <cell r="J3">
            <v>49736</v>
          </cell>
          <cell r="K3">
            <v>37795.040000000001</v>
          </cell>
          <cell r="L3">
            <v>10290.44</v>
          </cell>
          <cell r="M3">
            <v>11547.243116649151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51455.95</v>
          </cell>
          <cell r="W3">
            <v>48423.32</v>
          </cell>
          <cell r="X3">
            <v>4696.9399999999996</v>
          </cell>
          <cell r="Y3">
            <v>3872.6</v>
          </cell>
          <cell r="Z3">
            <v>17362.060000000001</v>
          </cell>
          <cell r="AA3">
            <v>13175.18</v>
          </cell>
          <cell r="AB3">
            <v>32709.71</v>
          </cell>
          <cell r="AC3">
            <v>31715.51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666777.41</v>
          </cell>
          <cell r="AK3">
            <v>650553.82999999996</v>
          </cell>
          <cell r="AL3">
            <v>7326</v>
          </cell>
          <cell r="AM3">
            <v>6934.46</v>
          </cell>
        </row>
        <row r="4">
          <cell r="C4">
            <v>4367.5</v>
          </cell>
          <cell r="E4">
            <v>-6688.27</v>
          </cell>
          <cell r="G4">
            <v>93081.39</v>
          </cell>
          <cell r="J4">
            <v>46483.97</v>
          </cell>
          <cell r="K4">
            <v>60882.45</v>
          </cell>
          <cell r="L4">
            <v>17390.759999999998</v>
          </cell>
          <cell r="M4">
            <v>12033.831471036096</v>
          </cell>
          <cell r="Q4">
            <v>0</v>
          </cell>
          <cell r="S4">
            <v>0</v>
          </cell>
          <cell r="U4">
            <v>0</v>
          </cell>
          <cell r="V4">
            <v>58627.1</v>
          </cell>
          <cell r="W4">
            <v>53009.14</v>
          </cell>
          <cell r="X4">
            <v>5427.84</v>
          </cell>
          <cell r="Y4">
            <v>4138.53</v>
          </cell>
          <cell r="Z4">
            <v>4307.6400000000003</v>
          </cell>
          <cell r="AA4">
            <v>3476.1</v>
          </cell>
          <cell r="AB4">
            <v>13182.98</v>
          </cell>
          <cell r="AC4">
            <v>12302.6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697842.12</v>
          </cell>
          <cell r="AK4">
            <v>676400.74</v>
          </cell>
          <cell r="AL4">
            <v>11766</v>
          </cell>
          <cell r="AM4">
            <v>11321.88</v>
          </cell>
        </row>
        <row r="5">
          <cell r="C5">
            <v>4204.8999999999996</v>
          </cell>
          <cell r="E5">
            <v>-6594.46</v>
          </cell>
          <cell r="G5">
            <v>97815.58</v>
          </cell>
          <cell r="J5">
            <v>56881.19</v>
          </cell>
          <cell r="K5">
            <v>72292.14</v>
          </cell>
          <cell r="L5">
            <v>11829.08</v>
          </cell>
          <cell r="M5">
            <v>11585.817504879147</v>
          </cell>
          <cell r="Q5">
            <v>0</v>
          </cell>
          <cell r="S5">
            <v>0</v>
          </cell>
          <cell r="U5">
            <v>0</v>
          </cell>
          <cell r="V5">
            <v>59691.55</v>
          </cell>
          <cell r="W5">
            <v>56123.91</v>
          </cell>
          <cell r="X5">
            <v>5553.25</v>
          </cell>
          <cell r="Y5">
            <v>4512.95</v>
          </cell>
          <cell r="Z5">
            <v>4290.93</v>
          </cell>
          <cell r="AA5">
            <v>3697.93</v>
          </cell>
          <cell r="AB5">
            <v>14387.19</v>
          </cell>
          <cell r="AC5">
            <v>13935.46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615837.69999999995</v>
          </cell>
          <cell r="AK5">
            <v>611683.93000000005</v>
          </cell>
          <cell r="AL5">
            <v>0</v>
          </cell>
          <cell r="AM5">
            <v>0</v>
          </cell>
        </row>
        <row r="7">
          <cell r="C7">
            <v>1630</v>
          </cell>
          <cell r="E7">
            <v>-2236.39</v>
          </cell>
          <cell r="G7">
            <v>136833.13</v>
          </cell>
          <cell r="J7">
            <v>33409</v>
          </cell>
          <cell r="L7">
            <v>3778.84</v>
          </cell>
          <cell r="M7">
            <v>4491.1609153494765</v>
          </cell>
          <cell r="Q7">
            <v>0</v>
          </cell>
          <cell r="S7">
            <v>0</v>
          </cell>
          <cell r="U7">
            <v>0</v>
          </cell>
          <cell r="V7">
            <v>28036.2</v>
          </cell>
          <cell r="W7">
            <v>26266.44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7139.28</v>
          </cell>
          <cell r="AC7">
            <v>6951.03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271884</v>
          </cell>
          <cell r="AK7">
            <v>284433.77</v>
          </cell>
          <cell r="AL7">
            <v>0</v>
          </cell>
          <cell r="AM7">
            <v>0</v>
          </cell>
        </row>
        <row r="8">
          <cell r="C8">
            <v>1645.6</v>
          </cell>
          <cell r="E8">
            <v>-2080.54</v>
          </cell>
          <cell r="G8">
            <v>64246.57</v>
          </cell>
          <cell r="J8">
            <v>22263.26</v>
          </cell>
          <cell r="K8">
            <v>26098.01</v>
          </cell>
          <cell r="L8">
            <v>23792.82</v>
          </cell>
          <cell r="M8">
            <v>4534.1438050914712</v>
          </cell>
          <cell r="Q8">
            <v>0</v>
          </cell>
          <cell r="S8">
            <v>0</v>
          </cell>
          <cell r="U8">
            <v>0</v>
          </cell>
          <cell r="V8">
            <v>28108.13</v>
          </cell>
          <cell r="W8">
            <v>25576.98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12836.46</v>
          </cell>
          <cell r="AC8">
            <v>12001.08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274502.76</v>
          </cell>
          <cell r="AK8">
            <v>259080.7</v>
          </cell>
          <cell r="AL8">
            <v>0</v>
          </cell>
          <cell r="AM8">
            <v>0</v>
          </cell>
        </row>
        <row r="9">
          <cell r="C9">
            <v>1637.8999999999999</v>
          </cell>
          <cell r="E9">
            <v>-10056.44</v>
          </cell>
          <cell r="G9">
            <v>68010.59</v>
          </cell>
          <cell r="H9">
            <v>12971.04</v>
          </cell>
          <cell r="I9">
            <v>0</v>
          </cell>
          <cell r="J9">
            <v>22263.95</v>
          </cell>
          <cell r="K9">
            <v>29334.46</v>
          </cell>
          <cell r="L9">
            <v>12651.51</v>
          </cell>
          <cell r="M9">
            <v>4512.9278915649729</v>
          </cell>
          <cell r="Q9">
            <v>0</v>
          </cell>
          <cell r="S9">
            <v>0</v>
          </cell>
          <cell r="U9">
            <v>0</v>
          </cell>
          <cell r="V9">
            <v>28179.57</v>
          </cell>
          <cell r="W9">
            <v>25134.87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9885.24</v>
          </cell>
          <cell r="AC9">
            <v>9119.16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259257.24</v>
          </cell>
          <cell r="AK9">
            <v>249067.44</v>
          </cell>
          <cell r="AL9">
            <v>0</v>
          </cell>
          <cell r="AM9">
            <v>0</v>
          </cell>
        </row>
        <row r="10">
          <cell r="C10">
            <v>4126.3</v>
          </cell>
          <cell r="E10">
            <v>-1427.65</v>
          </cell>
          <cell r="G10">
            <v>156416.34</v>
          </cell>
          <cell r="J10">
            <v>51092.68</v>
          </cell>
          <cell r="K10">
            <v>116688.6</v>
          </cell>
          <cell r="L10">
            <v>20081.46</v>
          </cell>
          <cell r="M10">
            <v>11369.249868102173</v>
          </cell>
          <cell r="Q10">
            <v>0</v>
          </cell>
          <cell r="S10">
            <v>0</v>
          </cell>
          <cell r="U10">
            <v>0</v>
          </cell>
          <cell r="V10">
            <v>58999.28</v>
          </cell>
          <cell r="W10">
            <v>51792.94</v>
          </cell>
          <cell r="X10">
            <v>5525.92</v>
          </cell>
          <cell r="Y10">
            <v>4193.5600000000004</v>
          </cell>
          <cell r="Z10">
            <v>4205.75</v>
          </cell>
          <cell r="AA10">
            <v>3376.59</v>
          </cell>
          <cell r="AB10">
            <v>20283.849999999999</v>
          </cell>
          <cell r="AC10">
            <v>18309.490000000002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655519.15</v>
          </cell>
          <cell r="AK10">
            <v>601907.25</v>
          </cell>
          <cell r="AL10">
            <v>13542</v>
          </cell>
          <cell r="AM10">
            <v>12374.5</v>
          </cell>
        </row>
        <row r="11">
          <cell r="C11">
            <v>5209.5999999999995</v>
          </cell>
          <cell r="E11">
            <v>-8168.52</v>
          </cell>
          <cell r="F11">
            <v>10666.96</v>
          </cell>
          <cell r="G11">
            <v>155681.12</v>
          </cell>
          <cell r="H11">
            <v>153163.79999999999</v>
          </cell>
          <cell r="I11">
            <v>133731</v>
          </cell>
          <cell r="J11">
            <v>52363.14</v>
          </cell>
          <cell r="K11">
            <v>59964.11</v>
          </cell>
          <cell r="L11">
            <v>1758.79</v>
          </cell>
          <cell r="M11">
            <v>14354.080923070323</v>
          </cell>
          <cell r="Q11">
            <v>0</v>
          </cell>
          <cell r="S11">
            <v>0</v>
          </cell>
          <cell r="U11">
            <v>0</v>
          </cell>
          <cell r="V11">
            <v>55802.28</v>
          </cell>
          <cell r="W11">
            <v>50205.04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34912.32</v>
          </cell>
          <cell r="AC11">
            <v>32649.03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91845</v>
          </cell>
          <cell r="AI11">
            <v>94873.99</v>
          </cell>
          <cell r="AJ11">
            <v>648502.4</v>
          </cell>
          <cell r="AK11">
            <v>624210.86</v>
          </cell>
          <cell r="AL11">
            <v>6084</v>
          </cell>
          <cell r="AM11">
            <v>5846.83</v>
          </cell>
        </row>
        <row r="14">
          <cell r="C14">
            <v>4375.8</v>
          </cell>
          <cell r="E14">
            <v>-66.28</v>
          </cell>
          <cell r="G14">
            <v>132925.32</v>
          </cell>
          <cell r="J14">
            <v>56806.44</v>
          </cell>
          <cell r="K14">
            <v>53230.41</v>
          </cell>
          <cell r="L14">
            <v>7223.04</v>
          </cell>
          <cell r="M14">
            <v>12056.700572629594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58023.839999999997</v>
          </cell>
          <cell r="W14">
            <v>52734.3</v>
          </cell>
          <cell r="X14">
            <v>5426.08</v>
          </cell>
          <cell r="Y14">
            <v>4180.1000000000004</v>
          </cell>
          <cell r="Z14">
            <v>4288.34</v>
          </cell>
          <cell r="AA14">
            <v>3492.23</v>
          </cell>
          <cell r="AB14">
            <v>32557.02</v>
          </cell>
          <cell r="AC14">
            <v>30582.41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4034.76</v>
          </cell>
          <cell r="AI14">
            <v>4041.28</v>
          </cell>
          <cell r="AJ14">
            <v>661436.88</v>
          </cell>
          <cell r="AK14">
            <v>646774.37</v>
          </cell>
          <cell r="AL14">
            <v>0</v>
          </cell>
          <cell r="AM14">
            <v>0</v>
          </cell>
        </row>
        <row r="31">
          <cell r="C31">
            <v>4265.2</v>
          </cell>
          <cell r="E31">
            <v>-9682.43</v>
          </cell>
          <cell r="G31">
            <v>108167.72</v>
          </cell>
          <cell r="J31">
            <v>44363.7</v>
          </cell>
          <cell r="K31">
            <v>63642.33</v>
          </cell>
          <cell r="L31">
            <v>96213.54</v>
          </cell>
          <cell r="M31">
            <v>11751.962905612629</v>
          </cell>
          <cell r="Q31">
            <v>0</v>
          </cell>
          <cell r="S31">
            <v>0</v>
          </cell>
          <cell r="U31">
            <v>0</v>
          </cell>
          <cell r="V31">
            <v>56964.77</v>
          </cell>
          <cell r="W31">
            <v>50411.31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37692.839999999997</v>
          </cell>
          <cell r="AC31">
            <v>34582.61</v>
          </cell>
          <cell r="AD31">
            <v>0</v>
          </cell>
          <cell r="AE31">
            <v>0</v>
          </cell>
          <cell r="AF31">
            <v>9000</v>
          </cell>
          <cell r="AG31">
            <v>9581.0300000000007</v>
          </cell>
          <cell r="AH31">
            <v>0</v>
          </cell>
          <cell r="AI31">
            <v>0</v>
          </cell>
          <cell r="AJ31">
            <v>682034.64</v>
          </cell>
          <cell r="AK31">
            <v>635519.26</v>
          </cell>
          <cell r="AL31">
            <v>0</v>
          </cell>
          <cell r="AM31">
            <v>0</v>
          </cell>
        </row>
        <row r="32">
          <cell r="C32">
            <v>4186.8999999999996</v>
          </cell>
          <cell r="E32">
            <v>-568.54999999999995</v>
          </cell>
          <cell r="G32">
            <v>210238.47</v>
          </cell>
          <cell r="H32">
            <v>80788.08</v>
          </cell>
          <cell r="I32">
            <v>14818.919999999998</v>
          </cell>
          <cell r="J32">
            <v>49411.81</v>
          </cell>
          <cell r="L32">
            <v>22513.62</v>
          </cell>
          <cell r="M32">
            <v>11536.221862869153</v>
          </cell>
          <cell r="Q32">
            <v>0</v>
          </cell>
          <cell r="S32">
            <v>0</v>
          </cell>
          <cell r="U32">
            <v>0</v>
          </cell>
          <cell r="V32">
            <v>50008.83</v>
          </cell>
          <cell r="W32">
            <v>44382.9</v>
          </cell>
          <cell r="X32">
            <v>4629.78</v>
          </cell>
          <cell r="Y32">
            <v>3594.49</v>
          </cell>
          <cell r="Z32">
            <v>3674.4</v>
          </cell>
          <cell r="AA32">
            <v>2979.09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507060.63</v>
          </cell>
          <cell r="AK32">
            <v>509312.42</v>
          </cell>
          <cell r="AL32">
            <v>0</v>
          </cell>
          <cell r="AM32">
            <v>0</v>
          </cell>
        </row>
      </sheetData>
      <sheetData sheetId="3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31" workbookViewId="0">
      <selection activeCell="D48" sqref="D48"/>
    </sheetView>
  </sheetViews>
  <sheetFormatPr defaultRowHeight="12.75" x14ac:dyDescent="0.2"/>
  <cols>
    <col min="1" max="1" width="5.7109375" style="2" customWidth="1"/>
    <col min="2" max="2" width="36.140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3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8</v>
      </c>
      <c r="C7" s="7" t="s">
        <v>9</v>
      </c>
      <c r="D7" s="10">
        <f>'[1]год 18 Запрос'!E5</f>
        <v>-6594.46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Запрос'!F5+'[1]год 18 Запрос'!G5</f>
        <v>97815.58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Запрос'!AI5+'[1]год 18 Запрос'!AK5</f>
        <v>611683.93000000005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Запрос'!I5</f>
        <v>0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Запрос'!W5+'[1]год 18 Запрос'!Y5+'[1]год 18 Запрос'!AA5+'[1]год 18 Запрос'!AC5</f>
        <v>78270.25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Запрос'!Q5+'[1]год 18 Запрос'!S5+'[1]год 18 Запрос'!U5+'[1]год 18 Запрос'!AG5+'[1]год 18 Запрос'!AM5</f>
        <v>0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Запрос'!AE5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689954.18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Запрос'!AH5+'[1]год 18 Запрос'!AJ5</f>
        <v>615837.69999999995</v>
      </c>
      <c r="E17" s="17"/>
    </row>
    <row r="18" spans="1:5" ht="30.75" customHeight="1" x14ac:dyDescent="0.2">
      <c r="A18" s="7"/>
      <c r="B18" s="15" t="s">
        <v>20</v>
      </c>
      <c r="C18" s="16"/>
      <c r="D18" s="10">
        <f>'[1]год 18 Запрос'!H5</f>
        <v>0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Запрос'!AB5</f>
        <v>14387.19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Запрос'!V5</f>
        <v>59691.55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Запрос'!Z5</f>
        <v>4290.93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Запрос'!X5</f>
        <v>5553.25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Запрос'!AL5</f>
        <v>0</v>
      </c>
      <c r="E23" s="18"/>
    </row>
    <row r="24" spans="1:5" ht="15" x14ac:dyDescent="0.2">
      <c r="A24" s="7"/>
      <c r="B24" s="15" t="s">
        <v>26</v>
      </c>
      <c r="C24" s="16"/>
      <c r="D24" s="10">
        <f>'[1]год 18 Запрос'!AF5</f>
        <v>0</v>
      </c>
      <c r="E24" s="18"/>
    </row>
    <row r="25" spans="1:5" ht="15" x14ac:dyDescent="0.2">
      <c r="A25" s="7"/>
      <c r="B25" s="15" t="s">
        <v>27</v>
      </c>
      <c r="C25" s="16"/>
      <c r="D25" s="10">
        <f>'[1]год 18 Запрос'!AD5</f>
        <v>0</v>
      </c>
      <c r="E25" s="18"/>
    </row>
    <row r="26" spans="1:5" ht="15" x14ac:dyDescent="0.2">
      <c r="A26" s="7"/>
      <c r="B26" s="15"/>
      <c r="C26" s="16"/>
      <c r="D26" s="10"/>
      <c r="E26" s="18"/>
    </row>
    <row r="27" spans="1:5" ht="15" x14ac:dyDescent="0.2">
      <c r="A27" s="7"/>
      <c r="B27" s="15" t="s">
        <v>28</v>
      </c>
      <c r="C27" s="16"/>
      <c r="D27" s="10">
        <f>SUM(D17:D26)</f>
        <v>699760.62</v>
      </c>
      <c r="E27" s="18"/>
    </row>
    <row r="28" spans="1:5" ht="15.75" x14ac:dyDescent="0.25">
      <c r="A28" s="7">
        <v>3</v>
      </c>
      <c r="B28" s="13" t="s">
        <v>29</v>
      </c>
      <c r="C28" s="14"/>
      <c r="D28" s="7"/>
      <c r="E28" s="18"/>
    </row>
    <row r="29" spans="1:5" ht="15" x14ac:dyDescent="0.2">
      <c r="A29" s="19"/>
      <c r="B29" s="20" t="s">
        <v>30</v>
      </c>
      <c r="C29" s="20"/>
      <c r="D29" s="10">
        <f>[1]годовой16!I32*'[1]год 18 Запрос'!$C$5</f>
        <v>334270.06844572828</v>
      </c>
      <c r="E29" s="18"/>
    </row>
    <row r="30" spans="1:5" ht="15" x14ac:dyDescent="0.2">
      <c r="A30" s="19"/>
      <c r="B30" s="21" t="s">
        <v>31</v>
      </c>
      <c r="C30" s="21"/>
      <c r="D30" s="10">
        <v>162720</v>
      </c>
      <c r="E30" s="18"/>
    </row>
    <row r="31" spans="1:5" ht="15" x14ac:dyDescent="0.2">
      <c r="A31" s="19"/>
      <c r="B31" s="20" t="s">
        <v>32</v>
      </c>
      <c r="C31" s="20"/>
      <c r="D31" s="10">
        <f>[1]годовой16!I34*'[1]год 18 Запрос'!$C$5</f>
        <v>0</v>
      </c>
      <c r="E31" s="18"/>
    </row>
    <row r="32" spans="1:5" ht="15" x14ac:dyDescent="0.2">
      <c r="A32" s="19"/>
      <c r="B32" s="15" t="s">
        <v>33</v>
      </c>
      <c r="C32" s="16"/>
      <c r="D32" s="10">
        <f>[1]годовой16!I36*'[1]год 18 Запрос'!$C$5</f>
        <v>69204.183960793554</v>
      </c>
      <c r="E32" s="18"/>
    </row>
    <row r="33" spans="1:5" ht="15" x14ac:dyDescent="0.2">
      <c r="A33" s="19"/>
      <c r="B33" s="15" t="s">
        <v>34</v>
      </c>
      <c r="C33" s="16"/>
      <c r="D33" s="10">
        <f>[1]годовой16!I37*'[1]год 18 Запрос'!$C$5</f>
        <v>22569.866018526816</v>
      </c>
      <c r="E33" s="18"/>
    </row>
    <row r="34" spans="1:5" ht="15" x14ac:dyDescent="0.2">
      <c r="A34" s="19"/>
      <c r="B34" s="15" t="s">
        <v>35</v>
      </c>
      <c r="C34" s="16"/>
      <c r="D34" s="10">
        <v>0</v>
      </c>
      <c r="E34" s="18"/>
    </row>
    <row r="35" spans="1:5" ht="15" x14ac:dyDescent="0.2">
      <c r="A35" s="19"/>
      <c r="B35" s="15" t="s">
        <v>36</v>
      </c>
      <c r="C35" s="16"/>
      <c r="D35" s="10">
        <f>'[1]год 18 Запрос'!L5+'[1]год 18 Запрос'!M5</f>
        <v>23414.897504879147</v>
      </c>
      <c r="E35" s="18"/>
    </row>
    <row r="36" spans="1:5" ht="15" x14ac:dyDescent="0.2">
      <c r="A36" s="19"/>
      <c r="B36" s="15" t="s">
        <v>37</v>
      </c>
      <c r="C36" s="16"/>
      <c r="D36" s="10">
        <f>[1]годовой16!I40*'[1]год 18 Запрос'!$C$5</f>
        <v>13798.071154552517</v>
      </c>
      <c r="E36" s="18"/>
    </row>
    <row r="37" spans="1:5" ht="15" x14ac:dyDescent="0.2">
      <c r="A37" s="19"/>
      <c r="B37" s="15" t="s">
        <v>38</v>
      </c>
      <c r="C37" s="16"/>
      <c r="D37" s="10">
        <f>'[1]год 18 Запрос'!J5</f>
        <v>56881.19</v>
      </c>
      <c r="E37" s="18"/>
    </row>
    <row r="38" spans="1:5" ht="15" x14ac:dyDescent="0.2">
      <c r="A38" s="19"/>
      <c r="B38" s="15" t="s">
        <v>39</v>
      </c>
      <c r="C38" s="16"/>
      <c r="D38" s="10">
        <f>'[1]год 18 Запрос'!K5</f>
        <v>72292.14</v>
      </c>
      <c r="E38" s="18"/>
    </row>
    <row r="39" spans="1:5" ht="18" customHeight="1" x14ac:dyDescent="0.2">
      <c r="A39" s="19"/>
      <c r="B39" s="15" t="s">
        <v>40</v>
      </c>
      <c r="C39" s="16"/>
      <c r="D39" s="10">
        <f>'[1]год 18 Запрос'!X5+'[1]год 18 Запрос'!Z5</f>
        <v>9844.18</v>
      </c>
      <c r="E39" s="18"/>
    </row>
    <row r="40" spans="1:5" ht="15" x14ac:dyDescent="0.2">
      <c r="A40" s="19"/>
      <c r="B40" s="15" t="s">
        <v>41</v>
      </c>
      <c r="C40" s="16"/>
      <c r="D40" s="10">
        <f>[1]годовой16!I44*'[1]год 18 Запрос'!$C$5</f>
        <v>3778.67904497479</v>
      </c>
      <c r="E40" s="18"/>
    </row>
    <row r="41" spans="1:5" ht="15" x14ac:dyDescent="0.2">
      <c r="A41" s="19"/>
      <c r="B41" s="15" t="s">
        <v>42</v>
      </c>
      <c r="C41" s="16"/>
      <c r="D41" s="10">
        <f>[1]годовой16!I45*'[1]год 18 Запрос'!$C$5</f>
        <v>3268.6394106927651</v>
      </c>
      <c r="E41" s="18"/>
    </row>
    <row r="42" spans="1:5" ht="15" x14ac:dyDescent="0.2">
      <c r="A42" s="19"/>
      <c r="B42" s="15" t="s">
        <v>43</v>
      </c>
      <c r="C42" s="16"/>
      <c r="D42" s="10">
        <f>'[1]год 18 Запрос'!AL5</f>
        <v>0</v>
      </c>
      <c r="E42" s="18"/>
    </row>
    <row r="43" spans="1:5" ht="15" x14ac:dyDescent="0.2">
      <c r="A43" s="19"/>
      <c r="B43" s="15" t="s">
        <v>44</v>
      </c>
      <c r="C43" s="16"/>
      <c r="D43" s="10">
        <v>0</v>
      </c>
      <c r="E43" s="18"/>
    </row>
    <row r="44" spans="1:5" ht="15" x14ac:dyDescent="0.2">
      <c r="A44" s="19"/>
      <c r="B44" s="15" t="s">
        <v>45</v>
      </c>
      <c r="C44" s="16"/>
      <c r="D44" s="10">
        <f>[1]годовой16!I47*'[1]год 18 Запрос'!$C$5</f>
        <v>5454.4787468557761</v>
      </c>
      <c r="E44" s="18"/>
    </row>
    <row r="45" spans="1:5" ht="15" x14ac:dyDescent="0.2">
      <c r="A45" s="19"/>
      <c r="B45" s="15" t="s">
        <v>46</v>
      </c>
      <c r="C45" s="16"/>
      <c r="D45" s="10">
        <f>[1]годовой16!I50*'[1]год 18 Запрос'!$C$5</f>
        <v>10281.832843173615</v>
      </c>
      <c r="E45" s="18"/>
    </row>
    <row r="46" spans="1:5" ht="15" x14ac:dyDescent="0.2">
      <c r="A46" s="20"/>
      <c r="B46" s="15" t="s">
        <v>47</v>
      </c>
      <c r="C46" s="16"/>
      <c r="D46" s="10">
        <f>[1]годовой16!I53*'[1]год 18 Запрос'!$C$5</f>
        <v>1518.4024167578016</v>
      </c>
      <c r="E46" s="18"/>
    </row>
    <row r="47" spans="1:5" ht="15" x14ac:dyDescent="0.2">
      <c r="A47" s="20"/>
      <c r="B47" s="15" t="s">
        <v>48</v>
      </c>
      <c r="C47" s="16"/>
      <c r="D47" s="10">
        <f>(D17+D18)*0.15</f>
        <v>92375.654999999984</v>
      </c>
      <c r="E47" s="18"/>
    </row>
    <row r="48" spans="1:5" ht="15.75" x14ac:dyDescent="0.25">
      <c r="A48" s="20"/>
      <c r="B48" s="22" t="s">
        <v>49</v>
      </c>
      <c r="C48" s="22"/>
      <c r="D48" s="10">
        <f>SUM(D29:D47)-D30</f>
        <v>718952.284546935</v>
      </c>
      <c r="E48" s="18"/>
    </row>
    <row r="49" spans="1:4" ht="15" x14ac:dyDescent="0.2">
      <c r="A49" s="23"/>
      <c r="B49" s="23"/>
      <c r="C49" s="24"/>
      <c r="D49" s="25"/>
    </row>
    <row r="50" spans="1:4" ht="15" x14ac:dyDescent="0.2">
      <c r="A50" s="26"/>
      <c r="B50" s="26"/>
      <c r="C50" s="26"/>
      <c r="D50" s="26"/>
    </row>
    <row r="51" spans="1:4" ht="15" x14ac:dyDescent="0.2">
      <c r="A51" s="26"/>
      <c r="B51" s="26" t="s">
        <v>50</v>
      </c>
      <c r="C51" s="26"/>
      <c r="D51" s="26"/>
    </row>
  </sheetData>
  <mergeCells count="40"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22" workbookViewId="0">
      <selection activeCell="D16" sqref="D16"/>
    </sheetView>
  </sheetViews>
  <sheetFormatPr defaultRowHeight="12.75" x14ac:dyDescent="0.2"/>
  <cols>
    <col min="1" max="1" width="5.7109375" style="2" customWidth="1"/>
    <col min="2" max="2" width="36.140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67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8</v>
      </c>
      <c r="C7" s="7" t="s">
        <v>9</v>
      </c>
      <c r="D7" s="10">
        <f>'[1]год 18 Запрос'!E8</f>
        <v>-2080.54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Запрос'!F8+'[1]год 18 Запрос'!G8</f>
        <v>64246.57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Запрос'!AI8+'[1]год 18 Запрос'!AK8</f>
        <v>259080.7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Запрос'!I8</f>
        <v>0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Запрос'!W8+'[1]год 18 Запрос'!Y8+'[1]год 18 Запрос'!AA8+'[1]год 18 Запрос'!AC8</f>
        <v>37578.06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Запрос'!Q8+'[1]год 18 Запрос'!S8+'[1]год 18 Запрос'!U8+'[1]год 18 Запрос'!AG8+'[1]год 18 Запрос'!AM8</f>
        <v>0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Запрос'!AE8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296658.76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Запрос'!AH8+'[1]год 18 Запрос'!AJ8</f>
        <v>274502.76</v>
      </c>
      <c r="E17" s="17"/>
    </row>
    <row r="18" spans="1:5" ht="30.75" customHeight="1" x14ac:dyDescent="0.2">
      <c r="A18" s="7"/>
      <c r="B18" s="15" t="s">
        <v>20</v>
      </c>
      <c r="C18" s="16"/>
      <c r="D18" s="10">
        <f>'[1]год 18 Запрос'!H8</f>
        <v>0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Запрос'!AB8</f>
        <v>12836.46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Запрос'!V8</f>
        <v>28108.13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Запрос'!Z8</f>
        <v>0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Запрос'!X8</f>
        <v>0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Запрос'!AL8</f>
        <v>0</v>
      </c>
      <c r="E23" s="18"/>
    </row>
    <row r="24" spans="1:5" ht="15" x14ac:dyDescent="0.2">
      <c r="A24" s="7"/>
      <c r="B24" s="15" t="s">
        <v>26</v>
      </c>
      <c r="C24" s="16"/>
      <c r="D24" s="10">
        <f>'[1]год 18 Запрос'!AF8</f>
        <v>0</v>
      </c>
      <c r="E24" s="18"/>
    </row>
    <row r="25" spans="1:5" ht="15" x14ac:dyDescent="0.2">
      <c r="A25" s="7"/>
      <c r="B25" s="15" t="s">
        <v>27</v>
      </c>
      <c r="C25" s="16"/>
      <c r="D25" s="10">
        <f>'[1]год 18 Запрос'!AD8</f>
        <v>0</v>
      </c>
      <c r="E25" s="18"/>
    </row>
    <row r="26" spans="1:5" ht="15" x14ac:dyDescent="0.2">
      <c r="A26" s="7"/>
      <c r="B26" s="15"/>
      <c r="C26" s="16"/>
      <c r="D26" s="10"/>
      <c r="E26" s="18"/>
    </row>
    <row r="27" spans="1:5" ht="15" x14ac:dyDescent="0.2">
      <c r="A27" s="7"/>
      <c r="B27" s="15" t="s">
        <v>28</v>
      </c>
      <c r="C27" s="16"/>
      <c r="D27" s="10">
        <f>SUM(D17:D26)</f>
        <v>315447.35000000003</v>
      </c>
      <c r="E27" s="18"/>
    </row>
    <row r="28" spans="1:5" ht="15.75" x14ac:dyDescent="0.25">
      <c r="A28" s="7">
        <v>3</v>
      </c>
      <c r="B28" s="13" t="s">
        <v>29</v>
      </c>
      <c r="C28" s="14"/>
      <c r="D28" s="7"/>
      <c r="E28" s="18"/>
    </row>
    <row r="29" spans="1:5" ht="15" x14ac:dyDescent="0.2">
      <c r="A29" s="19"/>
      <c r="B29" s="20" t="s">
        <v>30</v>
      </c>
      <c r="C29" s="20"/>
      <c r="D29" s="10">
        <f>[1]годовой16!I32*'[1]год 18 Запрос'!$C$8</f>
        <v>130817.57583635532</v>
      </c>
      <c r="E29" s="18"/>
    </row>
    <row r="30" spans="1:5" ht="15" x14ac:dyDescent="0.2">
      <c r="A30" s="19"/>
      <c r="B30" s="21" t="s">
        <v>31</v>
      </c>
      <c r="C30" s="21"/>
      <c r="D30" s="10">
        <v>84536</v>
      </c>
      <c r="E30" s="18"/>
    </row>
    <row r="31" spans="1:5" ht="15" x14ac:dyDescent="0.2">
      <c r="A31" s="19"/>
      <c r="B31" s="20" t="s">
        <v>32</v>
      </c>
      <c r="C31" s="20"/>
      <c r="D31" s="10">
        <f>[1]годовой16!I34*'[1]год 18 Запрос'!$C$8</f>
        <v>0</v>
      </c>
      <c r="E31" s="18"/>
    </row>
    <row r="32" spans="1:5" ht="15" x14ac:dyDescent="0.2">
      <c r="A32" s="19"/>
      <c r="B32" s="15" t="s">
        <v>33</v>
      </c>
      <c r="C32" s="16"/>
      <c r="D32" s="10">
        <f>[1]годовой16!I36*'[1]год 18 Запрос'!$C$8</f>
        <v>27083.261225209131</v>
      </c>
      <c r="E32" s="18"/>
    </row>
    <row r="33" spans="1:5" ht="15" x14ac:dyDescent="0.2">
      <c r="A33" s="19"/>
      <c r="B33" s="15" t="s">
        <v>34</v>
      </c>
      <c r="C33" s="16"/>
      <c r="D33" s="10">
        <f>[1]годовой16!I37*'[1]год 18 Запрос'!$C$8</f>
        <v>8832.7835430302111</v>
      </c>
      <c r="E33" s="18"/>
    </row>
    <row r="34" spans="1:5" ht="15" x14ac:dyDescent="0.2">
      <c r="A34" s="19"/>
      <c r="B34" s="15" t="s">
        <v>35</v>
      </c>
      <c r="C34" s="16"/>
      <c r="D34" s="10">
        <v>0</v>
      </c>
      <c r="E34" s="18"/>
    </row>
    <row r="35" spans="1:5" ht="15" x14ac:dyDescent="0.2">
      <c r="A35" s="19"/>
      <c r="B35" s="15" t="s">
        <v>36</v>
      </c>
      <c r="C35" s="16"/>
      <c r="D35" s="10">
        <f>'[1]год 18 Запрос'!L8+'[1]год 18 Запрос'!M8</f>
        <v>28326.963805091473</v>
      </c>
      <c r="E35" s="18"/>
    </row>
    <row r="36" spans="1:5" ht="15" x14ac:dyDescent="0.2">
      <c r="A36" s="19"/>
      <c r="B36" s="15" t="s">
        <v>37</v>
      </c>
      <c r="C36" s="16"/>
      <c r="D36" s="10">
        <f>[1]годовой16!I40*'[1]год 18 Запрос'!$C$8</f>
        <v>5399.9157868038774</v>
      </c>
      <c r="E36" s="18"/>
    </row>
    <row r="37" spans="1:5" ht="15" x14ac:dyDescent="0.2">
      <c r="A37" s="19"/>
      <c r="B37" s="15" t="s">
        <v>38</v>
      </c>
      <c r="C37" s="16"/>
      <c r="D37" s="10">
        <f>'[1]год 18 Запрос'!J8</f>
        <v>22263.26</v>
      </c>
      <c r="E37" s="18"/>
    </row>
    <row r="38" spans="1:5" ht="15" x14ac:dyDescent="0.2">
      <c r="A38" s="19"/>
      <c r="B38" s="15" t="s">
        <v>39</v>
      </c>
      <c r="C38" s="16"/>
      <c r="D38" s="10">
        <f>'[1]год 18 Запрос'!K8</f>
        <v>26098.01</v>
      </c>
      <c r="E38" s="18"/>
    </row>
    <row r="39" spans="1:5" ht="18" customHeight="1" x14ac:dyDescent="0.2">
      <c r="A39" s="19"/>
      <c r="B39" s="15" t="s">
        <v>40</v>
      </c>
      <c r="C39" s="16"/>
      <c r="D39" s="10">
        <f>'[1]год 18 Запрос'!X8+'[1]год 18 Запрос'!Z8</f>
        <v>0</v>
      </c>
      <c r="E39" s="18"/>
    </row>
    <row r="40" spans="1:5" ht="15" x14ac:dyDescent="0.2">
      <c r="A40" s="19"/>
      <c r="B40" s="15" t="s">
        <v>41</v>
      </c>
      <c r="C40" s="16"/>
      <c r="D40" s="10">
        <f>[1]годовой16!I44*'[1]год 18 Запрос'!$C$8</f>
        <v>1478.7971738710824</v>
      </c>
      <c r="E40" s="18"/>
    </row>
    <row r="41" spans="1:5" ht="15" x14ac:dyDescent="0.2">
      <c r="A41" s="19"/>
      <c r="B41" s="15" t="s">
        <v>42</v>
      </c>
      <c r="C41" s="16"/>
      <c r="D41" s="10">
        <f>[1]годовой16!I45*'[1]год 18 Запрос'!$C$8</f>
        <v>1279.1916607377141</v>
      </c>
      <c r="E41" s="18"/>
    </row>
    <row r="42" spans="1:5" ht="15" x14ac:dyDescent="0.2">
      <c r="A42" s="19"/>
      <c r="B42" s="15" t="s">
        <v>43</v>
      </c>
      <c r="C42" s="16"/>
      <c r="D42" s="10">
        <f>'[1]год 18 Запрос'!AL8</f>
        <v>0</v>
      </c>
      <c r="E42" s="18"/>
    </row>
    <row r="43" spans="1:5" ht="15" x14ac:dyDescent="0.2">
      <c r="A43" s="19"/>
      <c r="B43" s="15" t="s">
        <v>44</v>
      </c>
      <c r="C43" s="16"/>
      <c r="D43" s="10">
        <v>0</v>
      </c>
      <c r="E43" s="18"/>
    </row>
    <row r="44" spans="1:5" ht="15" x14ac:dyDescent="0.2">
      <c r="A44" s="19"/>
      <c r="B44" s="15" t="s">
        <v>45</v>
      </c>
      <c r="C44" s="16"/>
      <c r="D44" s="10">
        <f>[1]годовой16!I47*'[1]год 18 Запрос'!$C$8</f>
        <v>2134.6263230578293</v>
      </c>
      <c r="E44" s="18"/>
    </row>
    <row r="45" spans="1:5" ht="15" x14ac:dyDescent="0.2">
      <c r="A45" s="19"/>
      <c r="B45" s="15" t="s">
        <v>46</v>
      </c>
      <c r="C45" s="16"/>
      <c r="D45" s="10">
        <f>[1]годовой16!I50*'[1]год 18 Запрос'!$C$8</f>
        <v>4023.8255670114631</v>
      </c>
      <c r="E45" s="18"/>
    </row>
    <row r="46" spans="1:5" ht="15" x14ac:dyDescent="0.2">
      <c r="A46" s="20"/>
      <c r="B46" s="15" t="s">
        <v>47</v>
      </c>
      <c r="C46" s="16"/>
      <c r="D46" s="10">
        <f>[1]годовой16!I53*'[1]год 18 Запрос'!$C$8</f>
        <v>594.23125806003429</v>
      </c>
      <c r="E46" s="18"/>
    </row>
    <row r="47" spans="1:5" ht="15" x14ac:dyDescent="0.2">
      <c r="A47" s="20"/>
      <c r="B47" s="15" t="s">
        <v>48</v>
      </c>
      <c r="C47" s="16"/>
      <c r="D47" s="10">
        <f>(D17+D18)*0.15</f>
        <v>41175.413999999997</v>
      </c>
      <c r="E47" s="18"/>
    </row>
    <row r="48" spans="1:5" ht="15.75" x14ac:dyDescent="0.25">
      <c r="A48" s="20"/>
      <c r="B48" s="22" t="s">
        <v>49</v>
      </c>
      <c r="C48" s="22"/>
      <c r="D48" s="10">
        <f>SUM(D29:D47)-D30</f>
        <v>299507.85617922817</v>
      </c>
      <c r="E48" s="18"/>
    </row>
    <row r="49" spans="1:4" ht="15" x14ac:dyDescent="0.2">
      <c r="A49" s="23"/>
      <c r="B49" s="23"/>
      <c r="C49" s="24"/>
      <c r="D49" s="25"/>
    </row>
    <row r="50" spans="1:4" ht="15" x14ac:dyDescent="0.2">
      <c r="A50" s="26"/>
      <c r="B50" s="26"/>
      <c r="C50" s="26"/>
      <c r="D50" s="26"/>
    </row>
    <row r="51" spans="1:4" ht="15" x14ac:dyDescent="0.2">
      <c r="A51" s="26"/>
      <c r="B51" s="26" t="s">
        <v>50</v>
      </c>
      <c r="C51" s="26"/>
      <c r="D51" s="26"/>
    </row>
  </sheetData>
  <mergeCells count="40"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11" workbookViewId="0">
      <selection activeCell="D47" sqref="D47"/>
    </sheetView>
  </sheetViews>
  <sheetFormatPr defaultRowHeight="12.75" x14ac:dyDescent="0.2"/>
  <cols>
    <col min="1" max="1" width="5.7109375" style="2" customWidth="1"/>
    <col min="2" max="2" width="36.140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68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8</v>
      </c>
      <c r="C7" s="7" t="s">
        <v>9</v>
      </c>
      <c r="D7" s="10">
        <f>'[1]год 18 Запрос'!E9</f>
        <v>-10056.44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Запрос'!F9+'[1]год 18 Запрос'!G9</f>
        <v>68010.59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Запрос'!AI9+'[1]год 18 Запрос'!AK9</f>
        <v>249067.44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Запрос'!I9</f>
        <v>0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Запрос'!W9+'[1]год 18 Запрос'!Y9+'[1]год 18 Запрос'!AA9+'[1]год 18 Запрос'!AC9</f>
        <v>34254.03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Запрос'!Q9+'[1]год 18 Запрос'!S9+'[1]год 18 Запрос'!U9+'[1]год 18 Запрос'!AG9+'[1]год 18 Запрос'!AM9</f>
        <v>0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Запрос'!AE9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283321.46999999997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Запрос'!AH9+'[1]год 18 Запрос'!AJ9</f>
        <v>259257.24</v>
      </c>
      <c r="E17" s="17"/>
    </row>
    <row r="18" spans="1:5" ht="30.75" customHeight="1" x14ac:dyDescent="0.2">
      <c r="A18" s="7"/>
      <c r="B18" s="15" t="s">
        <v>20</v>
      </c>
      <c r="C18" s="16"/>
      <c r="D18" s="10">
        <f>'[1]год 18 Запрос'!H9</f>
        <v>12971.04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Запрос'!AB9</f>
        <v>9885.24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Запрос'!V9</f>
        <v>28179.57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Запрос'!Z9</f>
        <v>0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Запрос'!X9</f>
        <v>0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Запрос'!AL9</f>
        <v>0</v>
      </c>
      <c r="E23" s="18"/>
    </row>
    <row r="24" spans="1:5" ht="15" x14ac:dyDescent="0.2">
      <c r="A24" s="7"/>
      <c r="B24" s="15" t="s">
        <v>26</v>
      </c>
      <c r="C24" s="16"/>
      <c r="D24" s="10">
        <f>'[1]год 18 Запрос'!AF9</f>
        <v>0</v>
      </c>
      <c r="E24" s="18"/>
    </row>
    <row r="25" spans="1:5" ht="15" x14ac:dyDescent="0.2">
      <c r="A25" s="7"/>
      <c r="B25" s="15" t="s">
        <v>27</v>
      </c>
      <c r="C25" s="16"/>
      <c r="D25" s="10">
        <f>'[1]год 18 Запрос'!AD9</f>
        <v>0</v>
      </c>
      <c r="E25" s="18"/>
    </row>
    <row r="26" spans="1:5" ht="15" x14ac:dyDescent="0.2">
      <c r="A26" s="7"/>
      <c r="B26" s="15"/>
      <c r="C26" s="16"/>
      <c r="D26" s="10"/>
      <c r="E26" s="18"/>
    </row>
    <row r="27" spans="1:5" ht="15" x14ac:dyDescent="0.2">
      <c r="A27" s="7"/>
      <c r="B27" s="15" t="s">
        <v>28</v>
      </c>
      <c r="C27" s="16"/>
      <c r="D27" s="10">
        <f>SUM(D17:D26)</f>
        <v>310293.08999999997</v>
      </c>
      <c r="E27" s="18"/>
    </row>
    <row r="28" spans="1:5" ht="15.75" x14ac:dyDescent="0.25">
      <c r="A28" s="7">
        <v>3</v>
      </c>
      <c r="B28" s="13" t="s">
        <v>29</v>
      </c>
      <c r="C28" s="14"/>
      <c r="D28" s="7"/>
      <c r="E28" s="18"/>
    </row>
    <row r="29" spans="1:5" ht="15" x14ac:dyDescent="0.2">
      <c r="A29" s="19"/>
      <c r="B29" s="20" t="s">
        <v>30</v>
      </c>
      <c r="C29" s="20"/>
      <c r="D29" s="10">
        <f>[1]годовой16!I32*'[1]год 18 Запрос'!$C$9</f>
        <v>130205.46151091783</v>
      </c>
      <c r="E29" s="18"/>
    </row>
    <row r="30" spans="1:5" ht="15" x14ac:dyDescent="0.2">
      <c r="A30" s="19"/>
      <c r="B30" s="21" t="s">
        <v>31</v>
      </c>
      <c r="C30" s="21"/>
      <c r="D30" s="10">
        <v>84536</v>
      </c>
      <c r="E30" s="18"/>
    </row>
    <row r="31" spans="1:5" ht="15" x14ac:dyDescent="0.2">
      <c r="A31" s="19"/>
      <c r="B31" s="20" t="s">
        <v>32</v>
      </c>
      <c r="C31" s="20"/>
      <c r="D31" s="10">
        <f>[1]годовой16!I34*'[1]год 18 Запрос'!$C$9</f>
        <v>0</v>
      </c>
      <c r="E31" s="18"/>
    </row>
    <row r="32" spans="1:5" ht="15" x14ac:dyDescent="0.2">
      <c r="A32" s="19"/>
      <c r="B32" s="15" t="s">
        <v>33</v>
      </c>
      <c r="C32" s="16"/>
      <c r="D32" s="10">
        <f>[1]годовой16!I36*'[1]год 18 Запрос'!$C$9</f>
        <v>26956.534735518981</v>
      </c>
      <c r="E32" s="18"/>
    </row>
    <row r="33" spans="1:5" ht="15" x14ac:dyDescent="0.2">
      <c r="A33" s="19"/>
      <c r="B33" s="15" t="s">
        <v>34</v>
      </c>
      <c r="C33" s="16"/>
      <c r="D33" s="10">
        <f>[1]годовой16!I37*'[1]год 18 Запрос'!$C$9</f>
        <v>8791.4536735106831</v>
      </c>
      <c r="E33" s="18"/>
    </row>
    <row r="34" spans="1:5" ht="15" x14ac:dyDescent="0.2">
      <c r="A34" s="19"/>
      <c r="B34" s="15" t="s">
        <v>35</v>
      </c>
      <c r="C34" s="16"/>
      <c r="D34" s="10">
        <v>0</v>
      </c>
      <c r="E34" s="18"/>
    </row>
    <row r="35" spans="1:5" ht="15" x14ac:dyDescent="0.2">
      <c r="A35" s="19"/>
      <c r="B35" s="15" t="s">
        <v>36</v>
      </c>
      <c r="C35" s="16"/>
      <c r="D35" s="10">
        <f>'[1]год 18 Запрос'!L9+'[1]год 18 Запрос'!M9</f>
        <v>17164.437891564972</v>
      </c>
      <c r="E35" s="18"/>
    </row>
    <row r="36" spans="1:5" ht="15" x14ac:dyDescent="0.2">
      <c r="A36" s="19"/>
      <c r="B36" s="15" t="s">
        <v>37</v>
      </c>
      <c r="C36" s="16"/>
      <c r="D36" s="10">
        <f>[1]годовой16!I40*'[1]год 18 Запрос'!$C$9</f>
        <v>5374.6488011704369</v>
      </c>
      <c r="E36" s="18"/>
    </row>
    <row r="37" spans="1:5" ht="15" x14ac:dyDescent="0.2">
      <c r="A37" s="19"/>
      <c r="B37" s="15" t="s">
        <v>38</v>
      </c>
      <c r="C37" s="16"/>
      <c r="D37" s="10">
        <f>'[1]год 18 Запрос'!J9</f>
        <v>22263.95</v>
      </c>
      <c r="E37" s="18"/>
    </row>
    <row r="38" spans="1:5" ht="15" x14ac:dyDescent="0.2">
      <c r="A38" s="19"/>
      <c r="B38" s="15" t="s">
        <v>39</v>
      </c>
      <c r="C38" s="16"/>
      <c r="D38" s="10">
        <f>'[1]год 18 Запрос'!K9</f>
        <v>29334.46</v>
      </c>
      <c r="E38" s="18"/>
    </row>
    <row r="39" spans="1:5" ht="18" customHeight="1" x14ac:dyDescent="0.2">
      <c r="A39" s="19"/>
      <c r="B39" s="15" t="s">
        <v>40</v>
      </c>
      <c r="C39" s="16"/>
      <c r="D39" s="10">
        <f>'[1]год 18 Запрос'!X9+'[1]год 18 Запрос'!Z9</f>
        <v>0</v>
      </c>
      <c r="E39" s="18"/>
    </row>
    <row r="40" spans="1:5" ht="15" x14ac:dyDescent="0.2">
      <c r="A40" s="19"/>
      <c r="B40" s="15" t="s">
        <v>41</v>
      </c>
      <c r="C40" s="16"/>
      <c r="D40" s="10">
        <f>[1]годовой16!I44*'[1]год 18 Запрос'!$C$9</f>
        <v>1471.8776683783701</v>
      </c>
      <c r="E40" s="18"/>
    </row>
    <row r="41" spans="1:5" ht="15" x14ac:dyDescent="0.2">
      <c r="A41" s="19"/>
      <c r="B41" s="15" t="s">
        <v>42</v>
      </c>
      <c r="C41" s="16"/>
      <c r="D41" s="10">
        <f>[1]годовой16!I45*'[1]год 18 Запрос'!$C$9</f>
        <v>1273.2061382610002</v>
      </c>
      <c r="E41" s="18"/>
    </row>
    <row r="42" spans="1:5" ht="15" x14ac:dyDescent="0.2">
      <c r="A42" s="19"/>
      <c r="B42" s="15" t="s">
        <v>43</v>
      </c>
      <c r="C42" s="16"/>
      <c r="D42" s="10">
        <f>'[1]год 18 Запрос'!AL9</f>
        <v>0</v>
      </c>
      <c r="E42" s="18"/>
    </row>
    <row r="43" spans="1:5" ht="15" x14ac:dyDescent="0.2">
      <c r="A43" s="19"/>
      <c r="B43" s="15" t="s">
        <v>44</v>
      </c>
      <c r="C43" s="16"/>
      <c r="D43" s="10">
        <v>0</v>
      </c>
      <c r="E43" s="18"/>
    </row>
    <row r="44" spans="1:5" ht="15" x14ac:dyDescent="0.2">
      <c r="A44" s="19"/>
      <c r="B44" s="15" t="s">
        <v>45</v>
      </c>
      <c r="C44" s="16"/>
      <c r="D44" s="10">
        <f>[1]годовой16!I47*'[1]год 18 Запрос'!$C$9</f>
        <v>2124.6380982841629</v>
      </c>
      <c r="E44" s="18"/>
    </row>
    <row r="45" spans="1:5" ht="15" x14ac:dyDescent="0.2">
      <c r="A45" s="19"/>
      <c r="B45" s="15" t="s">
        <v>46</v>
      </c>
      <c r="C45" s="16"/>
      <c r="D45" s="10">
        <f>[1]годовой16!I50*'[1]год 18 Запрос'!$C$9</f>
        <v>4004.9975062032545</v>
      </c>
      <c r="E45" s="18"/>
    </row>
    <row r="46" spans="1:5" ht="15" x14ac:dyDescent="0.2">
      <c r="A46" s="20"/>
      <c r="B46" s="15" t="s">
        <v>47</v>
      </c>
      <c r="C46" s="16"/>
      <c r="D46" s="10">
        <f>[1]годовой16!I53*'[1]год 18 Запрос'!$C$9</f>
        <v>591.45076420547525</v>
      </c>
      <c r="E46" s="18"/>
    </row>
    <row r="47" spans="1:5" ht="15" x14ac:dyDescent="0.2">
      <c r="A47" s="20"/>
      <c r="B47" s="15" t="s">
        <v>48</v>
      </c>
      <c r="C47" s="16"/>
      <c r="D47" s="10">
        <f>(D17+D18)*0.15</f>
        <v>40834.241999999991</v>
      </c>
      <c r="E47" s="18"/>
    </row>
    <row r="48" spans="1:5" ht="15.75" x14ac:dyDescent="0.25">
      <c r="A48" s="20"/>
      <c r="B48" s="22" t="s">
        <v>49</v>
      </c>
      <c r="C48" s="22"/>
      <c r="D48" s="10">
        <f>SUM(D29:D47)-D30</f>
        <v>290391.35878801515</v>
      </c>
      <c r="E48" s="18"/>
    </row>
    <row r="49" spans="1:4" ht="15" x14ac:dyDescent="0.2">
      <c r="A49" s="23"/>
      <c r="B49" s="23"/>
      <c r="C49" s="24"/>
      <c r="D49" s="25"/>
    </row>
    <row r="50" spans="1:4" ht="15" x14ac:dyDescent="0.2">
      <c r="A50" s="26"/>
      <c r="B50" s="26"/>
      <c r="C50" s="26"/>
      <c r="D50" s="26"/>
    </row>
    <row r="51" spans="1:4" ht="15" x14ac:dyDescent="0.2">
      <c r="A51" s="26"/>
      <c r="B51" s="26" t="s">
        <v>50</v>
      </c>
      <c r="C51" s="26"/>
      <c r="D51" s="26"/>
    </row>
  </sheetData>
  <mergeCells count="40"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activeCell="A5" sqref="A5"/>
    </sheetView>
  </sheetViews>
  <sheetFormatPr defaultRowHeight="12.75" x14ac:dyDescent="0.2"/>
  <cols>
    <col min="1" max="1" width="5.7109375" style="2" customWidth="1"/>
    <col min="2" max="2" width="36.140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69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8</v>
      </c>
      <c r="C7" s="7" t="s">
        <v>9</v>
      </c>
      <c r="D7" s="10">
        <f>'[1]год 18 Запрос'!E14</f>
        <v>-66.28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Запрос'!F145+'[1]год 18 Запрос'!G14</f>
        <v>132925.32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Запрос'!AI14+'[1]год 18 Запрос'!AK14</f>
        <v>650815.65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Запрос'!I14</f>
        <v>0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Запрос'!W14+'[1]год 18 Запрос'!Y14+'[1]год 18 Запрос'!AA14+'[1]год 18 Запрос'!AC14</f>
        <v>90989.040000000008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Запрос'!Q14+'[1]год 18 Запрос'!S14+'[1]год 18 Запрос'!U14+'[1]год 18 Запрос'!AG14+'[1]год 18 Запрос'!AM14</f>
        <v>0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Запрос'!AE14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741804.69000000006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Запрос'!AH14+'[1]год 18 Запрос'!AJ14</f>
        <v>665471.64</v>
      </c>
      <c r="E17" s="17"/>
    </row>
    <row r="18" spans="1:5" ht="30.75" customHeight="1" x14ac:dyDescent="0.2">
      <c r="A18" s="7"/>
      <c r="B18" s="15" t="s">
        <v>20</v>
      </c>
      <c r="C18" s="16"/>
      <c r="D18" s="10">
        <f>'[1]год 18 Запрос'!H14</f>
        <v>0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Запрос'!AB14</f>
        <v>32557.02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Запрос'!V14</f>
        <v>58023.839999999997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Запрос'!Z14</f>
        <v>4288.34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Запрос'!X14</f>
        <v>5426.08</v>
      </c>
      <c r="E22" s="17"/>
    </row>
    <row r="23" spans="1:5" ht="15" x14ac:dyDescent="0.2">
      <c r="A23" s="7"/>
      <c r="B23" s="15" t="s">
        <v>55</v>
      </c>
      <c r="C23" s="16"/>
      <c r="D23" s="10">
        <f>'[1]год 18 Запрос'!R14</f>
        <v>0</v>
      </c>
      <c r="E23" s="27"/>
    </row>
    <row r="24" spans="1:5" ht="15" x14ac:dyDescent="0.2">
      <c r="A24" s="7"/>
      <c r="B24" s="15" t="s">
        <v>25</v>
      </c>
      <c r="C24" s="16"/>
      <c r="D24" s="10">
        <f>'[1]год 18 Запрос'!AL14</f>
        <v>0</v>
      </c>
      <c r="E24" s="18"/>
    </row>
    <row r="25" spans="1:5" ht="15" x14ac:dyDescent="0.2">
      <c r="A25" s="7"/>
      <c r="B25" s="15" t="s">
        <v>26</v>
      </c>
      <c r="C25" s="16"/>
      <c r="D25" s="10">
        <f>'[1]год 18 Запрос'!AF14</f>
        <v>0</v>
      </c>
      <c r="E25" s="18"/>
    </row>
    <row r="26" spans="1:5" ht="15" x14ac:dyDescent="0.2">
      <c r="A26" s="7"/>
      <c r="B26" s="15" t="s">
        <v>27</v>
      </c>
      <c r="C26" s="16"/>
      <c r="D26" s="10">
        <f>'[1]год 18 Запрос'!AD14</f>
        <v>0</v>
      </c>
      <c r="E26" s="18"/>
    </row>
    <row r="27" spans="1:5" ht="15" x14ac:dyDescent="0.2">
      <c r="A27" s="7"/>
      <c r="B27" s="15" t="s">
        <v>44</v>
      </c>
      <c r="C27" s="16"/>
      <c r="D27" s="10">
        <f>'[1]год 18 Запрос'!P14</f>
        <v>0</v>
      </c>
      <c r="E27" s="18"/>
    </row>
    <row r="28" spans="1:5" ht="15" x14ac:dyDescent="0.2">
      <c r="A28" s="7"/>
      <c r="B28" s="15" t="s">
        <v>56</v>
      </c>
      <c r="C28" s="16"/>
      <c r="D28" s="10">
        <f>'[1]год 18 Запрос'!T14</f>
        <v>0</v>
      </c>
      <c r="E28" s="18"/>
    </row>
    <row r="29" spans="1:5" ht="15" x14ac:dyDescent="0.2">
      <c r="A29" s="7"/>
      <c r="B29" s="15"/>
      <c r="C29" s="16"/>
      <c r="D29" s="10"/>
      <c r="E29" s="18"/>
    </row>
    <row r="30" spans="1:5" ht="15" x14ac:dyDescent="0.2">
      <c r="A30" s="7"/>
      <c r="B30" s="15" t="s">
        <v>28</v>
      </c>
      <c r="C30" s="16"/>
      <c r="D30" s="10">
        <f>SUM(D17:D29)</f>
        <v>765766.91999999993</v>
      </c>
      <c r="E30" s="18"/>
    </row>
    <row r="31" spans="1:5" ht="15.75" x14ac:dyDescent="0.25">
      <c r="A31" s="7">
        <v>3</v>
      </c>
      <c r="B31" s="13" t="s">
        <v>29</v>
      </c>
      <c r="C31" s="14"/>
      <c r="D31" s="7"/>
      <c r="E31" s="18"/>
    </row>
    <row r="32" spans="1:5" ht="15" x14ac:dyDescent="0.2">
      <c r="A32" s="19"/>
      <c r="B32" s="20" t="s">
        <v>30</v>
      </c>
      <c r="C32" s="20"/>
      <c r="D32" s="10">
        <f>[1]годовой16!I32*'[1]год 18 Запрос'!$C$14</f>
        <v>347855.82665576303</v>
      </c>
      <c r="E32" s="18"/>
    </row>
    <row r="33" spans="1:5" ht="15" x14ac:dyDescent="0.2">
      <c r="A33" s="19"/>
      <c r="B33" s="21" t="s">
        <v>31</v>
      </c>
      <c r="C33" s="21"/>
      <c r="D33" s="10">
        <v>164800</v>
      </c>
      <c r="E33" s="18"/>
    </row>
    <row r="34" spans="1:5" ht="15" x14ac:dyDescent="0.2">
      <c r="A34" s="19"/>
      <c r="B34" s="20" t="s">
        <v>32</v>
      </c>
      <c r="C34" s="20"/>
      <c r="D34" s="10">
        <f>[1]годовой16!I34*'[1]год 18 Запрос'!$C$14</f>
        <v>0</v>
      </c>
      <c r="E34" s="18"/>
    </row>
    <row r="35" spans="1:5" ht="15" x14ac:dyDescent="0.2">
      <c r="A35" s="19"/>
      <c r="B35" s="20" t="s">
        <v>53</v>
      </c>
      <c r="C35" s="20"/>
      <c r="D35" s="10">
        <f>[1]годовой16!I35*'[1]год 18 Запрос'!$C$14</f>
        <v>0</v>
      </c>
      <c r="E35" s="18"/>
    </row>
    <row r="36" spans="1:5" ht="15" x14ac:dyDescent="0.2">
      <c r="A36" s="19"/>
      <c r="B36" s="15" t="s">
        <v>33</v>
      </c>
      <c r="C36" s="16"/>
      <c r="D36" s="10">
        <f>[1]годовой16!I36*'[1]год 18 Запрос'!$C$14</f>
        <v>72016.853712487922</v>
      </c>
      <c r="E36" s="18"/>
    </row>
    <row r="37" spans="1:5" ht="15" x14ac:dyDescent="0.2">
      <c r="A37" s="19"/>
      <c r="B37" s="15" t="s">
        <v>34</v>
      </c>
      <c r="C37" s="16"/>
      <c r="D37" s="10">
        <f>[1]годовой16!I37*'[1]год 18 Запрос'!$C$14</f>
        <v>23487.174421239426</v>
      </c>
      <c r="E37" s="18"/>
    </row>
    <row r="38" spans="1:5" ht="15" x14ac:dyDescent="0.2">
      <c r="A38" s="19"/>
      <c r="B38" s="15" t="s">
        <v>35</v>
      </c>
      <c r="C38" s="16"/>
      <c r="D38" s="10">
        <v>0</v>
      </c>
      <c r="E38" s="18"/>
    </row>
    <row r="39" spans="1:5" ht="15" x14ac:dyDescent="0.2">
      <c r="A39" s="19"/>
      <c r="B39" s="15" t="s">
        <v>36</v>
      </c>
      <c r="C39" s="16"/>
      <c r="D39" s="10">
        <f>'[1]год 18 Запрос'!L14+'[1]год 18 Запрос'!M14</f>
        <v>19279.740572629595</v>
      </c>
      <c r="E39" s="18"/>
    </row>
    <row r="40" spans="1:5" ht="15" x14ac:dyDescent="0.2">
      <c r="A40" s="19"/>
      <c r="B40" s="15" t="s">
        <v>37</v>
      </c>
      <c r="C40" s="16"/>
      <c r="D40" s="10">
        <f>[1]годовой16!I40*'[1]год 18 Запрос'!$C$14</f>
        <v>14358.866978546675</v>
      </c>
      <c r="E40" s="18"/>
    </row>
    <row r="41" spans="1:5" ht="15" x14ac:dyDescent="0.2">
      <c r="A41" s="19"/>
      <c r="B41" s="15" t="s">
        <v>38</v>
      </c>
      <c r="C41" s="16"/>
      <c r="D41" s="10">
        <f>'[1]год 18 Запрос'!J14</f>
        <v>56806.44</v>
      </c>
      <c r="E41" s="18"/>
    </row>
    <row r="42" spans="1:5" ht="15" x14ac:dyDescent="0.2">
      <c r="A42" s="19"/>
      <c r="B42" s="15" t="s">
        <v>39</v>
      </c>
      <c r="C42" s="16"/>
      <c r="D42" s="10">
        <f>'[1]год 18 Запрос'!K14</f>
        <v>53230.41</v>
      </c>
      <c r="E42" s="18"/>
    </row>
    <row r="43" spans="1:5" ht="18" customHeight="1" x14ac:dyDescent="0.2">
      <c r="A43" s="19"/>
      <c r="B43" s="15" t="s">
        <v>40</v>
      </c>
      <c r="C43" s="16"/>
      <c r="D43" s="10">
        <f>'[1]год 18 Запрос'!X14+'[1]год 18 Запрос'!Z14</f>
        <v>9714.42</v>
      </c>
      <c r="E43" s="18"/>
    </row>
    <row r="44" spans="1:5" ht="15" x14ac:dyDescent="0.2">
      <c r="A44" s="19"/>
      <c r="B44" s="15" t="s">
        <v>41</v>
      </c>
      <c r="C44" s="16"/>
      <c r="D44" s="10">
        <f>[1]годовой16!I44*'[1]год 18 Запрос'!$C$14</f>
        <v>3932.256121429924</v>
      </c>
      <c r="E44" s="18"/>
    </row>
    <row r="45" spans="1:5" ht="15" x14ac:dyDescent="0.2">
      <c r="A45" s="19"/>
      <c r="B45" s="15" t="s">
        <v>42</v>
      </c>
      <c r="C45" s="16"/>
      <c r="D45" s="10">
        <f>[1]годовой16!I45*'[1]год 18 Запрос'!$C$14</f>
        <v>3401.4869160525586</v>
      </c>
      <c r="E45" s="18"/>
    </row>
    <row r="46" spans="1:5" ht="15" x14ac:dyDescent="0.2">
      <c r="A46" s="19"/>
      <c r="B46" s="15" t="s">
        <v>57</v>
      </c>
      <c r="C46" s="16"/>
      <c r="D46" s="10">
        <v>0</v>
      </c>
      <c r="E46" s="18"/>
    </row>
    <row r="47" spans="1:5" ht="15" x14ac:dyDescent="0.2">
      <c r="A47" s="19"/>
      <c r="B47" s="15" t="s">
        <v>43</v>
      </c>
      <c r="C47" s="16"/>
      <c r="D47" s="10">
        <f>'[1]год 18 Запрос'!AL14</f>
        <v>0</v>
      </c>
      <c r="E47" s="18"/>
    </row>
    <row r="48" spans="1:5" ht="15" x14ac:dyDescent="0.2">
      <c r="A48" s="19"/>
      <c r="B48" s="15" t="s">
        <v>44</v>
      </c>
      <c r="C48" s="16"/>
      <c r="D48" s="10">
        <f>D27</f>
        <v>0</v>
      </c>
      <c r="E48" s="18"/>
    </row>
    <row r="49" spans="1:5" ht="15" x14ac:dyDescent="0.2">
      <c r="A49" s="19"/>
      <c r="B49" s="15" t="s">
        <v>45</v>
      </c>
      <c r="C49" s="16"/>
      <c r="D49" s="10">
        <f>[1]годовой16!I47*'[1]год 18 Запрос'!$C$14</f>
        <v>5676.1654499492279</v>
      </c>
      <c r="E49" s="18"/>
    </row>
    <row r="50" spans="1:5" ht="15" x14ac:dyDescent="0.2">
      <c r="A50" s="19"/>
      <c r="B50" s="15" t="s">
        <v>58</v>
      </c>
      <c r="C50" s="16"/>
      <c r="D50" s="10">
        <f>[1]годовой16!I48*'[1]год 18 Запрос'!$C$14</f>
        <v>0</v>
      </c>
      <c r="E50" s="18"/>
    </row>
    <row r="51" spans="1:5" ht="15" x14ac:dyDescent="0.2">
      <c r="A51" s="19"/>
      <c r="B51" s="15" t="s">
        <v>59</v>
      </c>
      <c r="C51" s="16"/>
      <c r="D51" s="10">
        <f>[1]годовой16!I49*'[1]год 18 Запрос'!$C$14</f>
        <v>0</v>
      </c>
      <c r="E51" s="18"/>
    </row>
    <row r="52" spans="1:5" ht="15" x14ac:dyDescent="0.2">
      <c r="A52" s="19"/>
      <c r="B52" s="15" t="s">
        <v>46</v>
      </c>
      <c r="C52" s="16"/>
      <c r="D52" s="10">
        <f>[1]годовой16!I50*'[1]год 18 Запрос'!$C$14</f>
        <v>10699.717985007755</v>
      </c>
      <c r="E52" s="18"/>
    </row>
    <row r="53" spans="1:5" ht="15" x14ac:dyDescent="0.2">
      <c r="A53" s="20"/>
      <c r="B53" s="15" t="s">
        <v>60</v>
      </c>
      <c r="C53" s="16"/>
      <c r="D53" s="10">
        <f>[1]годовой16!I51*'[1]год 18 Запрос'!$C$14</f>
        <v>0</v>
      </c>
      <c r="E53" s="18"/>
    </row>
    <row r="54" spans="1:5" ht="15" x14ac:dyDescent="0.2">
      <c r="A54" s="20"/>
      <c r="B54" s="15" t="s">
        <v>61</v>
      </c>
      <c r="C54" s="16"/>
      <c r="D54" s="10">
        <f>[1]годовой16!I52*'[1]год 18 Запрос'!$C$14</f>
        <v>0</v>
      </c>
      <c r="E54" s="18"/>
    </row>
    <row r="55" spans="1:5" ht="15" x14ac:dyDescent="0.2">
      <c r="A55" s="20"/>
      <c r="B55" s="15" t="s">
        <v>47</v>
      </c>
      <c r="C55" s="16"/>
      <c r="D55" s="10">
        <f>[1]годовой16!I53*'[1]год 18 Запрос'!$C$14</f>
        <v>1580.1149362050915</v>
      </c>
      <c r="E55" s="18"/>
    </row>
    <row r="56" spans="1:5" ht="15" x14ac:dyDescent="0.2">
      <c r="A56" s="20"/>
      <c r="B56" s="15" t="s">
        <v>48</v>
      </c>
      <c r="C56" s="16"/>
      <c r="D56" s="10">
        <f>(D17+D18)*0.15</f>
        <v>99820.745999999999</v>
      </c>
      <c r="E56" s="18"/>
    </row>
    <row r="57" spans="1:5" ht="15.75" x14ac:dyDescent="0.25">
      <c r="A57" s="20"/>
      <c r="B57" s="22" t="s">
        <v>49</v>
      </c>
      <c r="C57" s="22"/>
      <c r="D57" s="10">
        <f>SUM(D32:D56)-D35-D33</f>
        <v>721860.21974931133</v>
      </c>
      <c r="E57" s="18"/>
    </row>
    <row r="58" spans="1:5" ht="15" x14ac:dyDescent="0.2">
      <c r="A58" s="23"/>
      <c r="B58" s="23"/>
      <c r="C58" s="24"/>
      <c r="D58" s="25"/>
    </row>
    <row r="59" spans="1:5" ht="15" x14ac:dyDescent="0.2">
      <c r="A59" s="26"/>
      <c r="B59" s="26"/>
      <c r="C59" s="26"/>
      <c r="D59" s="26"/>
    </row>
    <row r="60" spans="1:5" ht="15" x14ac:dyDescent="0.2">
      <c r="A60" s="26"/>
      <c r="B60" s="26" t="s">
        <v>50</v>
      </c>
      <c r="C60" s="26"/>
      <c r="D60" s="26"/>
    </row>
  </sheetData>
  <mergeCells count="48"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29:C29"/>
    <mergeCell ref="B30:C30"/>
    <mergeCell ref="B31:C31"/>
    <mergeCell ref="B36:C36"/>
    <mergeCell ref="B37:C37"/>
    <mergeCell ref="B38:C38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25" workbookViewId="0">
      <selection activeCell="D49" sqref="D49"/>
    </sheetView>
  </sheetViews>
  <sheetFormatPr defaultRowHeight="12.75" x14ac:dyDescent="0.2"/>
  <cols>
    <col min="1" max="1" width="5.7109375" style="2" customWidth="1"/>
    <col min="2" max="2" width="36.140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51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8</v>
      </c>
      <c r="C7" s="7" t="s">
        <v>9</v>
      </c>
      <c r="D7" s="10">
        <f>'[1]год 18 Запрос'!E2</f>
        <v>-12704.81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Запрос'!F2+'[1]год 18 Запрос'!G2</f>
        <v>198963.9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Запрос'!AI2+'[1]год 18 Запрос'!AK2</f>
        <v>640841.9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Запрос'!I2</f>
        <v>37082.1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Запрос'!W2+'[1]год 18 Запрос'!Y2+'[1]год 18 Запрос'!AA2+'[1]год 18 Запрос'!AC2</f>
        <v>77919.83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Запрос'!Q2+'[1]год 18 Запрос'!S2+'[1]год 18 Запрос'!U2+'[1]год 18 Запрос'!AG2+'[1]год 18 Запрос'!AM2</f>
        <v>0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Запрос'!AE2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755843.83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Запрос'!AH2+'[1]год 18 Запрос'!AJ2</f>
        <v>676142.99</v>
      </c>
      <c r="E17" s="17"/>
    </row>
    <row r="18" spans="1:5" ht="30.75" customHeight="1" x14ac:dyDescent="0.2">
      <c r="A18" s="7"/>
      <c r="B18" s="15" t="s">
        <v>20</v>
      </c>
      <c r="C18" s="16"/>
      <c r="D18" s="10">
        <f>'[1]год 18 Запрос'!H2</f>
        <v>37082.1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Запрос'!AB2</f>
        <v>17095.400000000001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Запрос'!V2</f>
        <v>59360.72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Запрос'!Z2</f>
        <v>4338.55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Запрос'!X2</f>
        <v>5615.54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Запрос'!AL2</f>
        <v>0</v>
      </c>
      <c r="E23" s="18"/>
    </row>
    <row r="24" spans="1:5" ht="15" x14ac:dyDescent="0.2">
      <c r="A24" s="7"/>
      <c r="B24" s="15" t="s">
        <v>26</v>
      </c>
      <c r="C24" s="16"/>
      <c r="D24" s="10">
        <f>'[1]год 18 Запрос'!AF2</f>
        <v>0</v>
      </c>
      <c r="E24" s="18"/>
    </row>
    <row r="25" spans="1:5" ht="15" x14ac:dyDescent="0.2">
      <c r="A25" s="7"/>
      <c r="B25" s="15" t="s">
        <v>27</v>
      </c>
      <c r="C25" s="16"/>
      <c r="D25" s="10">
        <f>'[1]год 18 Запрос'!AD2</f>
        <v>0</v>
      </c>
      <c r="E25" s="18"/>
    </row>
    <row r="26" spans="1:5" ht="15" x14ac:dyDescent="0.2">
      <c r="A26" s="7"/>
      <c r="B26" s="15"/>
      <c r="C26" s="16"/>
      <c r="D26" s="10"/>
      <c r="E26" s="18"/>
    </row>
    <row r="27" spans="1:5" ht="15" x14ac:dyDescent="0.2">
      <c r="A27" s="7"/>
      <c r="B27" s="15" t="s">
        <v>28</v>
      </c>
      <c r="C27" s="16"/>
      <c r="D27" s="10">
        <f>SUM(D17:D26)</f>
        <v>799635.3</v>
      </c>
      <c r="E27" s="18"/>
    </row>
    <row r="28" spans="1:5" ht="15.75" x14ac:dyDescent="0.25">
      <c r="A28" s="7">
        <v>3</v>
      </c>
      <c r="B28" s="13" t="s">
        <v>29</v>
      </c>
      <c r="C28" s="14"/>
      <c r="D28" s="7"/>
      <c r="E28" s="18"/>
    </row>
    <row r="29" spans="1:5" ht="15" x14ac:dyDescent="0.2">
      <c r="A29" s="19"/>
      <c r="B29" s="20" t="s">
        <v>30</v>
      </c>
      <c r="C29" s="20"/>
      <c r="D29" s="10">
        <f>[1]годовой16!I32*'[1]год 18 Запрос'!$C$2</f>
        <v>356784.74627045641</v>
      </c>
      <c r="E29" s="18"/>
    </row>
    <row r="30" spans="1:5" ht="15" x14ac:dyDescent="0.2">
      <c r="A30" s="19"/>
      <c r="B30" s="21" t="s">
        <v>31</v>
      </c>
      <c r="C30" s="21"/>
      <c r="D30" s="10">
        <v>162720</v>
      </c>
      <c r="E30" s="18"/>
    </row>
    <row r="31" spans="1:5" ht="15" x14ac:dyDescent="0.2">
      <c r="A31" s="19"/>
      <c r="B31" s="20" t="s">
        <v>32</v>
      </c>
      <c r="C31" s="20"/>
      <c r="D31" s="10">
        <f>[1]годовой16!I34*'[1]год 18 Запрос'!$C$2</f>
        <v>0</v>
      </c>
      <c r="E31" s="18"/>
    </row>
    <row r="32" spans="1:5" ht="15" x14ac:dyDescent="0.2">
      <c r="A32" s="19"/>
      <c r="B32" s="15" t="s">
        <v>33</v>
      </c>
      <c r="C32" s="16"/>
      <c r="D32" s="10">
        <f>[1]годовой16!I36*'[1]год 18 Запрос'!$C$2</f>
        <v>73865.414663396703</v>
      </c>
      <c r="E32" s="18"/>
    </row>
    <row r="33" spans="1:5" ht="15" x14ac:dyDescent="0.2">
      <c r="A33" s="19"/>
      <c r="B33" s="15" t="s">
        <v>34</v>
      </c>
      <c r="C33" s="16"/>
      <c r="D33" s="10">
        <f>[1]годовой16!I37*'[1]год 18 Запрос'!$C$2</f>
        <v>24090.05376467231</v>
      </c>
      <c r="E33" s="18"/>
    </row>
    <row r="34" spans="1:5" ht="15" x14ac:dyDescent="0.2">
      <c r="A34" s="19"/>
      <c r="B34" s="15" t="s">
        <v>35</v>
      </c>
      <c r="C34" s="16"/>
      <c r="D34" s="10">
        <v>0</v>
      </c>
      <c r="E34" s="18"/>
    </row>
    <row r="35" spans="1:5" ht="15" x14ac:dyDescent="0.2">
      <c r="A35" s="19"/>
      <c r="B35" s="15" t="s">
        <v>36</v>
      </c>
      <c r="C35" s="16"/>
      <c r="D35" s="10">
        <f>'[1]год 18 Запрос'!L2+'[1]год 18 Запрос'!M2</f>
        <v>32923.527378771956</v>
      </c>
      <c r="E35" s="18"/>
    </row>
    <row r="36" spans="1:5" ht="15" x14ac:dyDescent="0.2">
      <c r="A36" s="19"/>
      <c r="B36" s="15" t="s">
        <v>37</v>
      </c>
      <c r="C36" s="16"/>
      <c r="D36" s="10">
        <f>[1]годовой16!I40*'[1]год 18 Запрос'!$C$2</f>
        <v>14727.436826124343</v>
      </c>
      <c r="E36" s="18"/>
    </row>
    <row r="37" spans="1:5" ht="15" x14ac:dyDescent="0.2">
      <c r="A37" s="19"/>
      <c r="B37" s="15" t="s">
        <v>38</v>
      </c>
      <c r="C37" s="16"/>
      <c r="D37" s="10">
        <f>'[1]год 18 Запрос'!J2</f>
        <v>53865.42</v>
      </c>
      <c r="E37" s="18"/>
    </row>
    <row r="38" spans="1:5" ht="15" x14ac:dyDescent="0.2">
      <c r="A38" s="19"/>
      <c r="B38" s="15" t="s">
        <v>39</v>
      </c>
      <c r="C38" s="16"/>
      <c r="D38" s="10">
        <f>'[1]год 18 Запрос'!K2</f>
        <v>35669.949999999997</v>
      </c>
      <c r="E38" s="18"/>
    </row>
    <row r="39" spans="1:5" ht="18" customHeight="1" x14ac:dyDescent="0.2">
      <c r="A39" s="19"/>
      <c r="B39" s="15" t="s">
        <v>40</v>
      </c>
      <c r="C39" s="16"/>
      <c r="D39" s="10">
        <f>'[1]год 18 Запрос'!X2+'[1]год 18 Запрос'!Z2</f>
        <v>9954.09</v>
      </c>
      <c r="E39" s="18"/>
    </row>
    <row r="40" spans="1:5" ht="15" x14ac:dyDescent="0.2">
      <c r="A40" s="19"/>
      <c r="B40" s="15" t="s">
        <v>41</v>
      </c>
      <c r="C40" s="16"/>
      <c r="D40" s="10">
        <f>[1]годовой16!I44*'[1]год 18 Запрос'!$C$2</f>
        <v>4033.1910379158257</v>
      </c>
      <c r="E40" s="18"/>
    </row>
    <row r="41" spans="1:5" ht="15" x14ac:dyDescent="0.2">
      <c r="A41" s="19"/>
      <c r="B41" s="15" t="s">
        <v>42</v>
      </c>
      <c r="C41" s="16"/>
      <c r="D41" s="10">
        <f>[1]годовой16!I45*'[1]год 18 Запрос'!$C$2</f>
        <v>3488.7978101544422</v>
      </c>
      <c r="E41" s="18"/>
    </row>
    <row r="42" spans="1:5" ht="15" x14ac:dyDescent="0.2">
      <c r="A42" s="19"/>
      <c r="B42" s="15" t="s">
        <v>43</v>
      </c>
      <c r="C42" s="16"/>
      <c r="D42" s="10">
        <f>'[1]год 18 Запрос'!AL2</f>
        <v>0</v>
      </c>
      <c r="E42" s="18"/>
    </row>
    <row r="43" spans="1:5" ht="15" x14ac:dyDescent="0.2">
      <c r="A43" s="19"/>
      <c r="B43" s="15" t="s">
        <v>44</v>
      </c>
      <c r="C43" s="16"/>
      <c r="D43" s="10">
        <v>0</v>
      </c>
      <c r="E43" s="18"/>
    </row>
    <row r="44" spans="1:5" ht="15" x14ac:dyDescent="0.2">
      <c r="A44" s="19"/>
      <c r="B44" s="15" t="s">
        <v>45</v>
      </c>
      <c r="C44" s="16"/>
      <c r="D44" s="10">
        <f>[1]годовой16!I47*'[1]год 18 Запрос'!$C$2</f>
        <v>5821.8638144399029</v>
      </c>
      <c r="E44" s="18"/>
    </row>
    <row r="45" spans="1:5" ht="15" x14ac:dyDescent="0.2">
      <c r="A45" s="19"/>
      <c r="B45" s="15" t="s">
        <v>46</v>
      </c>
      <c r="C45" s="16"/>
      <c r="D45" s="10">
        <f>[1]годовой16!I50*'[1]год 18 Запрос'!$C$2</f>
        <v>10974.363152537366</v>
      </c>
      <c r="E45" s="18"/>
    </row>
    <row r="46" spans="1:5" ht="15" x14ac:dyDescent="0.2">
      <c r="A46" s="20"/>
      <c r="B46" s="15" t="s">
        <v>47</v>
      </c>
      <c r="C46" s="16"/>
      <c r="D46" s="10">
        <f>[1]годовой16!I53*'[1]год 18 Запрос'!$C$2</f>
        <v>1620.674036171853</v>
      </c>
      <c r="E46" s="18"/>
    </row>
    <row r="47" spans="1:5" ht="15" x14ac:dyDescent="0.2">
      <c r="A47" s="20"/>
      <c r="B47" s="15" t="s">
        <v>48</v>
      </c>
      <c r="C47" s="16"/>
      <c r="D47" s="10">
        <f>(D17+D18)*0.15</f>
        <v>106983.76349999999</v>
      </c>
      <c r="E47" s="18"/>
    </row>
    <row r="48" spans="1:5" ht="15.75" x14ac:dyDescent="0.25">
      <c r="A48" s="20"/>
      <c r="B48" s="22" t="s">
        <v>49</v>
      </c>
      <c r="C48" s="22"/>
      <c r="D48" s="10">
        <f>SUM(D29:D47)-D30</f>
        <v>734803.29225464095</v>
      </c>
      <c r="E48" s="18"/>
    </row>
    <row r="49" spans="1:4" ht="15" x14ac:dyDescent="0.2">
      <c r="A49" s="23"/>
      <c r="B49" s="23"/>
      <c r="C49" s="24"/>
      <c r="D49" s="25"/>
    </row>
    <row r="50" spans="1:4" ht="15" x14ac:dyDescent="0.2">
      <c r="A50" s="26"/>
      <c r="B50" s="26"/>
      <c r="C50" s="26"/>
      <c r="D50" s="26"/>
    </row>
    <row r="51" spans="1:4" ht="15" x14ac:dyDescent="0.2">
      <c r="A51" s="26"/>
      <c r="B51" s="26" t="s">
        <v>50</v>
      </c>
      <c r="C51" s="26"/>
      <c r="D51" s="26"/>
    </row>
  </sheetData>
  <mergeCells count="40"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27" workbookViewId="0">
      <selection activeCell="D49" sqref="D49"/>
    </sheetView>
  </sheetViews>
  <sheetFormatPr defaultRowHeight="12.75" x14ac:dyDescent="0.2"/>
  <cols>
    <col min="1" max="1" width="5.7109375" style="2" customWidth="1"/>
    <col min="2" max="2" width="36.140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52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8</v>
      </c>
      <c r="C7" s="7" t="s">
        <v>9</v>
      </c>
      <c r="D7" s="10">
        <f>'[1]год 18 Запрос'!E4</f>
        <v>-6688.27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Запрос'!F4+'[1]год 18 Запрос'!G4</f>
        <v>93081.39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Запрос'!AI4+'[1]год 18 Запрос'!AK4</f>
        <v>676400.74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Запрос'!I4</f>
        <v>0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Запрос'!W4+'[1]год 18 Запрос'!Y4+'[1]год 18 Запрос'!AA4+'[1]год 18 Запрос'!AC4</f>
        <v>72926.37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Запрос'!Q4+'[1]год 18 Запрос'!S4+'[1]год 18 Запрос'!U4+'[1]год 18 Запрос'!AG4+'[1]год 18 Запрос'!AM4</f>
        <v>11321.88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Запрос'!AE4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760648.99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Запрос'!AH4+'[1]год 18 Запрос'!AJ4</f>
        <v>697842.12</v>
      </c>
      <c r="E17" s="17"/>
    </row>
    <row r="18" spans="1:5" ht="30.75" customHeight="1" x14ac:dyDescent="0.2">
      <c r="A18" s="7"/>
      <c r="B18" s="15" t="s">
        <v>20</v>
      </c>
      <c r="C18" s="16"/>
      <c r="D18" s="10">
        <f>'[1]год 18 Запрос'!H4</f>
        <v>0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Запрос'!AB4</f>
        <v>13182.98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Запрос'!V4</f>
        <v>58627.1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Запрос'!Z4</f>
        <v>4307.6400000000003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Запрос'!X4</f>
        <v>5427.84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Запрос'!AL4</f>
        <v>11766</v>
      </c>
      <c r="E23" s="18"/>
    </row>
    <row r="24" spans="1:5" ht="15" x14ac:dyDescent="0.2">
      <c r="A24" s="7"/>
      <c r="B24" s="15" t="s">
        <v>26</v>
      </c>
      <c r="C24" s="16"/>
      <c r="D24" s="10">
        <f>'[1]год 18 Запрос'!AF4</f>
        <v>0</v>
      </c>
      <c r="E24" s="18"/>
    </row>
    <row r="25" spans="1:5" ht="15" x14ac:dyDescent="0.2">
      <c r="A25" s="7"/>
      <c r="B25" s="15" t="s">
        <v>27</v>
      </c>
      <c r="C25" s="16"/>
      <c r="D25" s="10">
        <f>'[1]год 18 Запрос'!AD4</f>
        <v>0</v>
      </c>
      <c r="E25" s="18"/>
    </row>
    <row r="26" spans="1:5" ht="15" x14ac:dyDescent="0.2">
      <c r="A26" s="7"/>
      <c r="B26" s="15"/>
      <c r="C26" s="16"/>
      <c r="D26" s="10"/>
      <c r="E26" s="18"/>
    </row>
    <row r="27" spans="1:5" ht="15" x14ac:dyDescent="0.2">
      <c r="A27" s="7"/>
      <c r="B27" s="15" t="s">
        <v>28</v>
      </c>
      <c r="C27" s="16"/>
      <c r="D27" s="10">
        <f>SUM(D17:D26)</f>
        <v>791153.67999999993</v>
      </c>
      <c r="E27" s="18"/>
    </row>
    <row r="28" spans="1:5" ht="15.75" x14ac:dyDescent="0.25">
      <c r="A28" s="7">
        <v>3</v>
      </c>
      <c r="B28" s="13" t="s">
        <v>29</v>
      </c>
      <c r="C28" s="14"/>
      <c r="D28" s="7"/>
      <c r="E28" s="18"/>
    </row>
    <row r="29" spans="1:5" ht="15" x14ac:dyDescent="0.2">
      <c r="A29" s="19"/>
      <c r="B29" s="20" t="s">
        <v>30</v>
      </c>
      <c r="C29" s="20"/>
      <c r="D29" s="10">
        <f>[1]годовой16!I32*'[1]год 18 Запрос'!$C$4</f>
        <v>347196.01511016156</v>
      </c>
      <c r="E29" s="18"/>
    </row>
    <row r="30" spans="1:5" ht="15" x14ac:dyDescent="0.2">
      <c r="A30" s="19"/>
      <c r="B30" s="21" t="s">
        <v>31</v>
      </c>
      <c r="C30" s="21"/>
      <c r="D30" s="10">
        <v>162720</v>
      </c>
      <c r="E30" s="18"/>
    </row>
    <row r="31" spans="1:5" ht="15" x14ac:dyDescent="0.2">
      <c r="A31" s="19"/>
      <c r="B31" s="20" t="s">
        <v>32</v>
      </c>
      <c r="C31" s="20"/>
      <c r="D31" s="10">
        <f>[1]годовой16!I34*'[1]год 18 Запрос'!$C$4</f>
        <v>0</v>
      </c>
      <c r="E31" s="18"/>
    </row>
    <row r="32" spans="1:5" ht="15" x14ac:dyDescent="0.2">
      <c r="A32" s="19"/>
      <c r="B32" s="20" t="s">
        <v>53</v>
      </c>
      <c r="C32" s="20"/>
      <c r="D32" s="10">
        <f>[1]годовой16!I35*'[1]год 18 Запрос'!$C$4</f>
        <v>0</v>
      </c>
      <c r="E32" s="18"/>
    </row>
    <row r="33" spans="1:5" ht="15" x14ac:dyDescent="0.2">
      <c r="A33" s="19"/>
      <c r="B33" s="15" t="s">
        <v>33</v>
      </c>
      <c r="C33" s="16"/>
      <c r="D33" s="10">
        <f>[1]годовой16!I36*'[1]год 18 Запрос'!$C$4</f>
        <v>71880.252431393339</v>
      </c>
      <c r="E33" s="18"/>
    </row>
    <row r="34" spans="1:5" ht="15" x14ac:dyDescent="0.2">
      <c r="A34" s="19"/>
      <c r="B34" s="15" t="s">
        <v>34</v>
      </c>
      <c r="C34" s="16"/>
      <c r="D34" s="10">
        <f>[1]годовой16!I37*'[1]год 18 Запрос'!$C$4</f>
        <v>23442.624042406689</v>
      </c>
      <c r="E34" s="18"/>
    </row>
    <row r="35" spans="1:5" ht="15" x14ac:dyDescent="0.2">
      <c r="A35" s="19"/>
      <c r="B35" s="15" t="s">
        <v>35</v>
      </c>
      <c r="C35" s="16"/>
      <c r="D35" s="10">
        <v>0</v>
      </c>
      <c r="E35" s="18"/>
    </row>
    <row r="36" spans="1:5" ht="15" x14ac:dyDescent="0.2">
      <c r="A36" s="19"/>
      <c r="B36" s="15" t="s">
        <v>36</v>
      </c>
      <c r="C36" s="16"/>
      <c r="D36" s="10">
        <f>'[1]год 18 Запрос'!L4+'[1]год 18 Запрос'!M4</f>
        <v>29424.591471036096</v>
      </c>
      <c r="E36" s="18"/>
    </row>
    <row r="37" spans="1:5" ht="15" x14ac:dyDescent="0.2">
      <c r="A37" s="19"/>
      <c r="B37" s="15" t="s">
        <v>37</v>
      </c>
      <c r="C37" s="16"/>
      <c r="D37" s="10">
        <f>[1]годовой16!I40*'[1]год 18 Запрос'!$C$4</f>
        <v>14331.63113688985</v>
      </c>
      <c r="E37" s="18"/>
    </row>
    <row r="38" spans="1:5" ht="15" x14ac:dyDescent="0.2">
      <c r="A38" s="19"/>
      <c r="B38" s="15" t="s">
        <v>38</v>
      </c>
      <c r="C38" s="16"/>
      <c r="D38" s="10">
        <f>'[1]год 18 Запрос'!J4</f>
        <v>46483.97</v>
      </c>
      <c r="E38" s="18"/>
    </row>
    <row r="39" spans="1:5" ht="15" x14ac:dyDescent="0.2">
      <c r="A39" s="19"/>
      <c r="B39" s="15" t="s">
        <v>39</v>
      </c>
      <c r="C39" s="16"/>
      <c r="D39" s="10">
        <f>'[1]год 18 Запрос'!K4</f>
        <v>60882.45</v>
      </c>
      <c r="E39" s="18"/>
    </row>
    <row r="40" spans="1:5" ht="18" customHeight="1" x14ac:dyDescent="0.2">
      <c r="A40" s="19"/>
      <c r="B40" s="15" t="s">
        <v>40</v>
      </c>
      <c r="C40" s="16"/>
      <c r="D40" s="10">
        <f>'[1]год 18 Запрос'!X4+'[1]год 18 Запрос'!Z4</f>
        <v>9735.48</v>
      </c>
      <c r="E40" s="18"/>
    </row>
    <row r="41" spans="1:5" ht="15" x14ac:dyDescent="0.2">
      <c r="A41" s="19"/>
      <c r="B41" s="15" t="s">
        <v>41</v>
      </c>
      <c r="C41" s="16"/>
      <c r="D41" s="10">
        <f>[1]годовой16!I44*'[1]год 18 Запрос'!$C$4</f>
        <v>3924.7974336910261</v>
      </c>
      <c r="E41" s="18"/>
    </row>
    <row r="42" spans="1:5" ht="15" x14ac:dyDescent="0.2">
      <c r="A42" s="19"/>
      <c r="B42" s="15" t="s">
        <v>42</v>
      </c>
      <c r="C42" s="16"/>
      <c r="D42" s="10">
        <f>[1]годовой16!I45*'[1]год 18 Запрос'!$C$4</f>
        <v>3395.0349892270096</v>
      </c>
      <c r="E42" s="18"/>
    </row>
    <row r="43" spans="1:5" ht="15" x14ac:dyDescent="0.2">
      <c r="A43" s="19"/>
      <c r="B43" s="15" t="s">
        <v>43</v>
      </c>
      <c r="C43" s="16"/>
      <c r="D43" s="10">
        <f>'[1]год 18 Запрос'!AL4</f>
        <v>11766</v>
      </c>
      <c r="E43" s="18"/>
    </row>
    <row r="44" spans="1:5" ht="15" x14ac:dyDescent="0.2">
      <c r="A44" s="19"/>
      <c r="B44" s="15" t="s">
        <v>44</v>
      </c>
      <c r="C44" s="16"/>
      <c r="D44" s="10">
        <v>0</v>
      </c>
      <c r="E44" s="18"/>
    </row>
    <row r="45" spans="1:5" ht="15" x14ac:dyDescent="0.2">
      <c r="A45" s="19"/>
      <c r="B45" s="15" t="s">
        <v>45</v>
      </c>
      <c r="C45" s="16"/>
      <c r="D45" s="10">
        <f>[1]годовой16!I47*'[1]год 18 Запрос'!$C$4</f>
        <v>5665.3989219464447</v>
      </c>
      <c r="E45" s="18"/>
    </row>
    <row r="46" spans="1:5" ht="15" x14ac:dyDescent="0.2">
      <c r="A46" s="19"/>
      <c r="B46" s="15" t="s">
        <v>46</v>
      </c>
      <c r="C46" s="16"/>
      <c r="D46" s="10">
        <f>[1]годовой16!I50*'[1]год 18 Запрос'!$C$4</f>
        <v>10679.422802578127</v>
      </c>
      <c r="E46" s="18"/>
    </row>
    <row r="47" spans="1:5" ht="15" x14ac:dyDescent="0.2">
      <c r="A47" s="20"/>
      <c r="B47" s="15" t="s">
        <v>47</v>
      </c>
      <c r="C47" s="16"/>
      <c r="D47" s="10">
        <f>[1]годовой16!I53*'[1]год 18 Запрос'!$C$4</f>
        <v>1577.1177804917356</v>
      </c>
      <c r="E47" s="18"/>
    </row>
    <row r="48" spans="1:5" ht="15" x14ac:dyDescent="0.2">
      <c r="A48" s="20"/>
      <c r="B48" s="15" t="s">
        <v>48</v>
      </c>
      <c r="C48" s="16"/>
      <c r="D48" s="10">
        <f>(D17+D18)*0.15</f>
        <v>104676.318</v>
      </c>
      <c r="E48" s="18"/>
    </row>
    <row r="49" spans="1:5" ht="15.75" x14ac:dyDescent="0.25">
      <c r="A49" s="20"/>
      <c r="B49" s="22" t="s">
        <v>49</v>
      </c>
      <c r="C49" s="22"/>
      <c r="D49" s="10">
        <f>SUM(D29:D48)-D32-D30</f>
        <v>745061.10411982145</v>
      </c>
      <c r="E49" s="18"/>
    </row>
    <row r="50" spans="1:5" ht="15" x14ac:dyDescent="0.2">
      <c r="A50" s="23"/>
      <c r="B50" s="23"/>
      <c r="C50" s="24"/>
      <c r="D50" s="25"/>
    </row>
    <row r="51" spans="1:5" ht="15" x14ac:dyDescent="0.2">
      <c r="A51" s="26"/>
      <c r="B51" s="26"/>
      <c r="C51" s="26"/>
      <c r="D51" s="26"/>
    </row>
    <row r="52" spans="1:5" ht="15" x14ac:dyDescent="0.2">
      <c r="A52" s="26"/>
      <c r="B52" s="26" t="s">
        <v>50</v>
      </c>
      <c r="C52" s="26"/>
      <c r="D52" s="26"/>
    </row>
  </sheetData>
  <mergeCells count="40"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B37:C37"/>
    <mergeCell ref="B38:C38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opLeftCell="A37" workbookViewId="0">
      <selection activeCell="D40" sqref="D40"/>
    </sheetView>
  </sheetViews>
  <sheetFormatPr defaultRowHeight="12.75" x14ac:dyDescent="0.2"/>
  <cols>
    <col min="1" max="1" width="5.7109375" style="2" customWidth="1"/>
    <col min="2" max="2" width="36.140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54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8</v>
      </c>
      <c r="C7" s="7" t="s">
        <v>9</v>
      </c>
      <c r="D7" s="10">
        <f>'[1]год 18 Запрос'!E3</f>
        <v>-8721.42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Запрос'!F3+'[1]год 18 Запрос'!G3</f>
        <v>84919.35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Запрос'!AI3+'[1]год 18 Запрос'!AK3</f>
        <v>650553.82999999996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Запрос'!I3</f>
        <v>0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Запрос'!W3+'[1]год 18 Запрос'!Y3+'[1]год 18 Запрос'!AA3+'[1]год 18 Запрос'!AC3</f>
        <v>97186.61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Запрос'!Q3+'[1]год 18 Запрос'!S3+'[1]год 18 Запрос'!U3+'[1]год 18 Запрос'!AG3+'[1]год 18 Запрос'!AM3</f>
        <v>6934.46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Запрос'!AE3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754674.89999999991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Запрос'!AH3+'[1]год 18 Запрос'!AJ3</f>
        <v>666777.41</v>
      </c>
      <c r="E17" s="17"/>
    </row>
    <row r="18" spans="1:5" ht="30.75" customHeight="1" x14ac:dyDescent="0.2">
      <c r="A18" s="7"/>
      <c r="B18" s="15" t="s">
        <v>20</v>
      </c>
      <c r="C18" s="16"/>
      <c r="D18" s="10">
        <f>'[1]год 18 Запрос'!H3</f>
        <v>0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Запрос'!AB3</f>
        <v>32709.71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Запрос'!V3</f>
        <v>51455.95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Запрос'!Z3</f>
        <v>17362.060000000001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Запрос'!X3</f>
        <v>4696.9399999999996</v>
      </c>
      <c r="E22" s="17"/>
    </row>
    <row r="23" spans="1:5" ht="15" x14ac:dyDescent="0.2">
      <c r="A23" s="7"/>
      <c r="B23" s="15" t="s">
        <v>55</v>
      </c>
      <c r="C23" s="16"/>
      <c r="D23" s="10">
        <f>'[1]год 18 Запрос'!R3</f>
        <v>0</v>
      </c>
      <c r="E23" s="27"/>
    </row>
    <row r="24" spans="1:5" ht="15" x14ac:dyDescent="0.2">
      <c r="A24" s="7"/>
      <c r="B24" s="15" t="s">
        <v>25</v>
      </c>
      <c r="C24" s="16"/>
      <c r="D24" s="10">
        <f>'[1]год 18 Запрос'!AL3</f>
        <v>7326</v>
      </c>
      <c r="E24" s="18"/>
    </row>
    <row r="25" spans="1:5" ht="15" x14ac:dyDescent="0.2">
      <c r="A25" s="7"/>
      <c r="B25" s="15" t="s">
        <v>26</v>
      </c>
      <c r="C25" s="16"/>
      <c r="D25" s="10">
        <f>'[1]год 18 Запрос'!AF3</f>
        <v>0</v>
      </c>
      <c r="E25" s="18"/>
    </row>
    <row r="26" spans="1:5" ht="15" x14ac:dyDescent="0.2">
      <c r="A26" s="7"/>
      <c r="B26" s="15" t="s">
        <v>27</v>
      </c>
      <c r="C26" s="16"/>
      <c r="D26" s="10">
        <f>'[1]год 18 Запрос'!AD3</f>
        <v>0</v>
      </c>
      <c r="E26" s="18"/>
    </row>
    <row r="27" spans="1:5" ht="15" x14ac:dyDescent="0.2">
      <c r="A27" s="7"/>
      <c r="B27" s="15" t="s">
        <v>44</v>
      </c>
      <c r="C27" s="16"/>
      <c r="D27" s="10">
        <f>'[1]год 18 Запрос'!P3</f>
        <v>0</v>
      </c>
      <c r="E27" s="18"/>
    </row>
    <row r="28" spans="1:5" ht="15" x14ac:dyDescent="0.2">
      <c r="A28" s="7"/>
      <c r="B28" s="15" t="s">
        <v>56</v>
      </c>
      <c r="C28" s="16"/>
      <c r="D28" s="10">
        <f>'[1]год 18 Запрос'!T3</f>
        <v>0</v>
      </c>
      <c r="E28" s="18"/>
    </row>
    <row r="29" spans="1:5" ht="15" x14ac:dyDescent="0.2">
      <c r="A29" s="7"/>
      <c r="B29" s="15"/>
      <c r="C29" s="16"/>
      <c r="D29" s="10"/>
      <c r="E29" s="18"/>
    </row>
    <row r="30" spans="1:5" ht="15" x14ac:dyDescent="0.2">
      <c r="A30" s="7"/>
      <c r="B30" s="15" t="s">
        <v>28</v>
      </c>
      <c r="C30" s="16"/>
      <c r="D30" s="10">
        <f>SUM(D17:D29)</f>
        <v>780328.07</v>
      </c>
      <c r="E30" s="18"/>
    </row>
    <row r="31" spans="1:5" ht="15.75" x14ac:dyDescent="0.25">
      <c r="A31" s="7">
        <v>3</v>
      </c>
      <c r="B31" s="13" t="s">
        <v>29</v>
      </c>
      <c r="C31" s="14"/>
      <c r="D31" s="7"/>
      <c r="E31" s="18"/>
    </row>
    <row r="32" spans="1:5" ht="15" x14ac:dyDescent="0.2">
      <c r="A32" s="19"/>
      <c r="B32" s="20" t="s">
        <v>30</v>
      </c>
      <c r="C32" s="20"/>
      <c r="D32" s="10">
        <f>[1]годовой16!I32*'[1]год 18 Запрос'!$C$3</f>
        <v>333157.1333085692</v>
      </c>
      <c r="E32" s="18"/>
    </row>
    <row r="33" spans="1:5" ht="15" x14ac:dyDescent="0.2">
      <c r="A33" s="19"/>
      <c r="B33" s="21" t="s">
        <v>31</v>
      </c>
      <c r="C33" s="21"/>
      <c r="D33" s="10">
        <v>164800</v>
      </c>
      <c r="E33" s="18"/>
    </row>
    <row r="34" spans="1:5" ht="15" x14ac:dyDescent="0.2">
      <c r="A34" s="19"/>
      <c r="B34" s="20" t="s">
        <v>32</v>
      </c>
      <c r="C34" s="20"/>
      <c r="D34" s="10">
        <f>[1]годовой16!I34*'[1]год 18 Запрос'!$C$3</f>
        <v>0</v>
      </c>
      <c r="E34" s="18"/>
    </row>
    <row r="35" spans="1:5" ht="15" x14ac:dyDescent="0.2">
      <c r="A35" s="19"/>
      <c r="B35" s="20" t="s">
        <v>53</v>
      </c>
      <c r="C35" s="20"/>
      <c r="D35" s="10">
        <f>[1]годовой16!I35*'[1]год 18 Запрос'!$C$3</f>
        <v>0</v>
      </c>
      <c r="E35" s="18"/>
    </row>
    <row r="36" spans="1:5" ht="15" x14ac:dyDescent="0.2">
      <c r="A36" s="19"/>
      <c r="B36" s="15" t="s">
        <v>33</v>
      </c>
      <c r="C36" s="16"/>
      <c r="D36" s="10">
        <f>[1]годовой16!I36*'[1]год 18 Запрос'!$C$3</f>
        <v>68973.772161356916</v>
      </c>
      <c r="E36" s="18"/>
    </row>
    <row r="37" spans="1:5" ht="15" x14ac:dyDescent="0.2">
      <c r="A37" s="19"/>
      <c r="B37" s="15" t="s">
        <v>34</v>
      </c>
      <c r="C37" s="16"/>
      <c r="D37" s="10">
        <f>[1]годовой16!I37*'[1]год 18 Запрос'!$C$3</f>
        <v>22494.720801218587</v>
      </c>
      <c r="E37" s="18"/>
    </row>
    <row r="38" spans="1:5" ht="15" x14ac:dyDescent="0.2">
      <c r="A38" s="19"/>
      <c r="B38" s="15" t="s">
        <v>35</v>
      </c>
      <c r="C38" s="16"/>
      <c r="D38" s="10">
        <v>0</v>
      </c>
      <c r="E38" s="18"/>
    </row>
    <row r="39" spans="1:5" ht="15" x14ac:dyDescent="0.2">
      <c r="A39" s="19"/>
      <c r="B39" s="15" t="s">
        <v>36</v>
      </c>
      <c r="C39" s="16"/>
      <c r="D39" s="10">
        <f>'[1]год 18 Запрос'!L3+'[1]год 18 Запрос'!M3</f>
        <v>21837.683116649154</v>
      </c>
      <c r="E39" s="18"/>
    </row>
    <row r="40" spans="1:5" ht="15" x14ac:dyDescent="0.2">
      <c r="A40" s="19"/>
      <c r="B40" s="15" t="s">
        <v>37</v>
      </c>
      <c r="C40" s="16"/>
      <c r="D40" s="10">
        <f>[1]годовой16!I40*'[1]год 18 Запрос'!$C$3</f>
        <v>13752.131180673534</v>
      </c>
      <c r="E40" s="18"/>
    </row>
    <row r="41" spans="1:5" ht="15" x14ac:dyDescent="0.2">
      <c r="A41" s="19"/>
      <c r="B41" s="15" t="s">
        <v>38</v>
      </c>
      <c r="C41" s="16"/>
      <c r="D41" s="10">
        <f>'[1]год 18 Запрос'!J3</f>
        <v>49736</v>
      </c>
      <c r="E41" s="18"/>
    </row>
    <row r="42" spans="1:5" ht="15" x14ac:dyDescent="0.2">
      <c r="A42" s="19"/>
      <c r="B42" s="15" t="s">
        <v>39</v>
      </c>
      <c r="C42" s="16"/>
      <c r="D42" s="10">
        <f>'[1]год 18 Запрос'!K3</f>
        <v>37795.040000000001</v>
      </c>
      <c r="E42" s="18"/>
    </row>
    <row r="43" spans="1:5" ht="18" customHeight="1" x14ac:dyDescent="0.2">
      <c r="A43" s="19"/>
      <c r="B43" s="15" t="s">
        <v>40</v>
      </c>
      <c r="C43" s="16"/>
      <c r="D43" s="10">
        <f>'[1]год 18 Запрос'!X3+'[1]год 18 Запрос'!Z3</f>
        <v>22059</v>
      </c>
      <c r="E43" s="18"/>
    </row>
    <row r="44" spans="1:5" ht="15" x14ac:dyDescent="0.2">
      <c r="A44" s="19"/>
      <c r="B44" s="15" t="s">
        <v>41</v>
      </c>
      <c r="C44" s="16"/>
      <c r="D44" s="10">
        <f>[1]годовой16!I44*'[1]год 18 Запрос'!$C$3</f>
        <v>3766.098125897131</v>
      </c>
      <c r="E44" s="18"/>
    </row>
    <row r="45" spans="1:5" ht="15" x14ac:dyDescent="0.2">
      <c r="A45" s="19"/>
      <c r="B45" s="15" t="s">
        <v>42</v>
      </c>
      <c r="C45" s="16"/>
      <c r="D45" s="10">
        <f>[1]годовой16!I45*'[1]год 18 Запрос'!$C$3</f>
        <v>3257.756642553285</v>
      </c>
      <c r="E45" s="18"/>
    </row>
    <row r="46" spans="1:5" ht="15" x14ac:dyDescent="0.2">
      <c r="A46" s="19"/>
      <c r="B46" s="15" t="s">
        <v>57</v>
      </c>
      <c r="C46" s="16"/>
      <c r="D46" s="10">
        <v>0</v>
      </c>
      <c r="E46" s="18"/>
    </row>
    <row r="47" spans="1:5" ht="15" x14ac:dyDescent="0.2">
      <c r="A47" s="19"/>
      <c r="B47" s="15" t="s">
        <v>43</v>
      </c>
      <c r="C47" s="16"/>
      <c r="D47" s="10">
        <f>'[1]год 18 Запрос'!AL3</f>
        <v>7326</v>
      </c>
      <c r="E47" s="18"/>
    </row>
    <row r="48" spans="1:5" ht="15" x14ac:dyDescent="0.2">
      <c r="A48" s="19"/>
      <c r="B48" s="15" t="s">
        <v>44</v>
      </c>
      <c r="C48" s="16"/>
      <c r="D48" s="10">
        <f>D27</f>
        <v>0</v>
      </c>
      <c r="E48" s="18"/>
    </row>
    <row r="49" spans="1:5" ht="15" x14ac:dyDescent="0.2">
      <c r="A49" s="19"/>
      <c r="B49" s="15" t="s">
        <v>45</v>
      </c>
      <c r="C49" s="16"/>
      <c r="D49" s="10">
        <f>[1]годовой16!I47*'[1]год 18 Запрос'!$C$3</f>
        <v>5436.3183381763829</v>
      </c>
      <c r="E49" s="18"/>
    </row>
    <row r="50" spans="1:5" ht="15" x14ac:dyDescent="0.2">
      <c r="A50" s="19"/>
      <c r="B50" s="15" t="s">
        <v>58</v>
      </c>
      <c r="C50" s="16"/>
      <c r="D50" s="10">
        <f>[1]годовой16!I48*'[1]год 18 Запрос'!$C$3</f>
        <v>0</v>
      </c>
      <c r="E50" s="18"/>
    </row>
    <row r="51" spans="1:5" ht="15" x14ac:dyDescent="0.2">
      <c r="A51" s="19"/>
      <c r="B51" s="15" t="s">
        <v>59</v>
      </c>
      <c r="C51" s="16"/>
      <c r="D51" s="10">
        <f>[1]годовой16!I49*'[1]год 18 Запрос'!$C$3</f>
        <v>0</v>
      </c>
      <c r="E51" s="18"/>
    </row>
    <row r="52" spans="1:5" ht="15" x14ac:dyDescent="0.2">
      <c r="A52" s="19"/>
      <c r="B52" s="15" t="s">
        <v>46</v>
      </c>
      <c r="C52" s="16"/>
      <c r="D52" s="10">
        <f>[1]годовой16!I50*'[1]год 18 Запрос'!$C$3</f>
        <v>10247.600005340508</v>
      </c>
      <c r="E52" s="18"/>
    </row>
    <row r="53" spans="1:5" ht="15" x14ac:dyDescent="0.2">
      <c r="A53" s="20"/>
      <c r="B53" s="15" t="s">
        <v>60</v>
      </c>
      <c r="C53" s="16"/>
      <c r="D53" s="10">
        <f>[1]годовой16!I51*'[1]год 18 Запрос'!$C$3</f>
        <v>0</v>
      </c>
      <c r="E53" s="18"/>
    </row>
    <row r="54" spans="1:5" ht="15" x14ac:dyDescent="0.2">
      <c r="A54" s="20"/>
      <c r="B54" s="15" t="s">
        <v>61</v>
      </c>
      <c r="C54" s="16"/>
      <c r="D54" s="10">
        <f>[1]годовой16!I52*'[1]год 18 Запрос'!$C$3</f>
        <v>0</v>
      </c>
      <c r="E54" s="18"/>
    </row>
    <row r="55" spans="1:5" ht="15" x14ac:dyDescent="0.2">
      <c r="A55" s="20"/>
      <c r="B55" s="15" t="s">
        <v>47</v>
      </c>
      <c r="C55" s="16"/>
      <c r="D55" s="10">
        <f>[1]годовой16!I53*'[1]год 18 Запрос'!$C$3</f>
        <v>1513.346973385876</v>
      </c>
      <c r="E55" s="18"/>
    </row>
    <row r="56" spans="1:5" ht="15" x14ac:dyDescent="0.2">
      <c r="A56" s="20"/>
      <c r="B56" s="15" t="s">
        <v>48</v>
      </c>
      <c r="C56" s="16"/>
      <c r="D56" s="10">
        <f>(D17+D18)*0.15</f>
        <v>100016.6115</v>
      </c>
      <c r="E56" s="18"/>
    </row>
    <row r="57" spans="1:5" ht="15.75" x14ac:dyDescent="0.25">
      <c r="A57" s="20"/>
      <c r="B57" s="22" t="s">
        <v>49</v>
      </c>
      <c r="C57" s="22"/>
      <c r="D57" s="10">
        <f>SUM(D32:D56)-D35-D33</f>
        <v>701369.21215382055</v>
      </c>
      <c r="E57" s="18"/>
    </row>
    <row r="58" spans="1:5" ht="15" x14ac:dyDescent="0.2">
      <c r="A58" s="23"/>
      <c r="B58" s="23"/>
      <c r="C58" s="24"/>
      <c r="D58" s="25"/>
    </row>
    <row r="59" spans="1:5" ht="15" x14ac:dyDescent="0.2">
      <c r="A59" s="26"/>
      <c r="B59" s="26"/>
      <c r="C59" s="26"/>
      <c r="D59" s="26"/>
    </row>
    <row r="60" spans="1:5" ht="15" x14ac:dyDescent="0.2">
      <c r="A60" s="26"/>
      <c r="B60" s="26" t="s">
        <v>50</v>
      </c>
      <c r="C60" s="26"/>
      <c r="D60" s="26"/>
    </row>
  </sheetData>
  <mergeCells count="48"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29:C29"/>
    <mergeCell ref="B30:C30"/>
    <mergeCell ref="B31:C31"/>
    <mergeCell ref="B36:C36"/>
    <mergeCell ref="B37:C37"/>
    <mergeCell ref="B38:C38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26" workbookViewId="0">
      <selection activeCell="D46" sqref="D46"/>
    </sheetView>
  </sheetViews>
  <sheetFormatPr defaultRowHeight="12.75" x14ac:dyDescent="0.2"/>
  <cols>
    <col min="1" max="1" width="5.7109375" style="2" customWidth="1"/>
    <col min="2" max="2" width="36.140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62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8</v>
      </c>
      <c r="C7" s="7" t="s">
        <v>9</v>
      </c>
      <c r="D7" s="10">
        <f>'[1]год 18 Запрос'!E10</f>
        <v>-1427.65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Запрос'!F10+'[1]год 18 Запрос'!G10</f>
        <v>156416.34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Запрос'!AI10+'[1]год 18 Запрос'!AK10</f>
        <v>601907.25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Запрос'!I10</f>
        <v>0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Запрос'!W10+'[1]год 18 Запрос'!Y10+'[1]год 18 Запрос'!AA10+'[1]год 18 Запрос'!AC10</f>
        <v>77672.58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Запрос'!Q10+'[1]год 18 Запрос'!S10+'[1]год 18 Запрос'!U10+'[1]год 18 Запрос'!AG10+'[1]год 18 Запрос'!AM10</f>
        <v>12374.5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Запрос'!AE10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691954.33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Запрос'!AH10+'[1]год 18 Запрос'!AJ10</f>
        <v>655519.15</v>
      </c>
      <c r="E17" s="17"/>
    </row>
    <row r="18" spans="1:5" ht="30.75" customHeight="1" x14ac:dyDescent="0.2">
      <c r="A18" s="7"/>
      <c r="B18" s="15" t="s">
        <v>20</v>
      </c>
      <c r="C18" s="16"/>
      <c r="D18" s="10">
        <f>'[1]год 18 Запрос'!H10</f>
        <v>0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Запрос'!AB10</f>
        <v>20283.849999999999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Запрос'!V10</f>
        <v>58999.28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Запрос'!Z10</f>
        <v>4205.75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Запрос'!X10</f>
        <v>5525.92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Запрос'!AL10</f>
        <v>13542</v>
      </c>
      <c r="E23" s="18"/>
    </row>
    <row r="24" spans="1:5" ht="15" x14ac:dyDescent="0.2">
      <c r="A24" s="7"/>
      <c r="B24" s="15" t="s">
        <v>26</v>
      </c>
      <c r="C24" s="16"/>
      <c r="D24" s="10">
        <f>'[1]год 18 Запрос'!AF10</f>
        <v>0</v>
      </c>
      <c r="E24" s="18"/>
    </row>
    <row r="25" spans="1:5" ht="15" x14ac:dyDescent="0.2">
      <c r="A25" s="7"/>
      <c r="B25" s="15" t="s">
        <v>27</v>
      </c>
      <c r="C25" s="16"/>
      <c r="D25" s="10">
        <f>'[1]год 18 Запрос'!AD10</f>
        <v>0</v>
      </c>
      <c r="E25" s="18"/>
    </row>
    <row r="26" spans="1:5" ht="15" x14ac:dyDescent="0.2">
      <c r="A26" s="7"/>
      <c r="B26" s="15"/>
      <c r="C26" s="16"/>
      <c r="D26" s="10"/>
      <c r="E26" s="18"/>
    </row>
    <row r="27" spans="1:5" ht="15" x14ac:dyDescent="0.2">
      <c r="A27" s="7"/>
      <c r="B27" s="15" t="s">
        <v>28</v>
      </c>
      <c r="C27" s="16"/>
      <c r="D27" s="10">
        <f>SUM(D17:D26)</f>
        <v>758075.95000000007</v>
      </c>
      <c r="E27" s="18"/>
    </row>
    <row r="28" spans="1:5" ht="15.75" x14ac:dyDescent="0.25">
      <c r="A28" s="7">
        <v>3</v>
      </c>
      <c r="B28" s="13" t="s">
        <v>29</v>
      </c>
      <c r="C28" s="14"/>
      <c r="D28" s="7"/>
      <c r="E28" s="18"/>
    </row>
    <row r="29" spans="1:5" ht="15" x14ac:dyDescent="0.2">
      <c r="A29" s="19"/>
      <c r="B29" s="20" t="s">
        <v>30</v>
      </c>
      <c r="C29" s="20"/>
      <c r="D29" s="10">
        <f>[1]годовой16!I32*'[1]год 18 Запрос'!$C$10</f>
        <v>328021.7326042495</v>
      </c>
      <c r="E29" s="18"/>
    </row>
    <row r="30" spans="1:5" ht="15" x14ac:dyDescent="0.2">
      <c r="A30" s="19"/>
      <c r="B30" s="21" t="s">
        <v>31</v>
      </c>
      <c r="C30" s="21"/>
      <c r="D30" s="10">
        <v>162720</v>
      </c>
      <c r="E30" s="18"/>
    </row>
    <row r="31" spans="1:5" ht="15" x14ac:dyDescent="0.2">
      <c r="A31" s="19"/>
      <c r="B31" s="20" t="s">
        <v>32</v>
      </c>
      <c r="C31" s="20"/>
      <c r="D31" s="10">
        <f>[1]годовой16!I34*'[1]год 18 Запрос'!$C$10</f>
        <v>0</v>
      </c>
      <c r="E31" s="18"/>
    </row>
    <row r="32" spans="1:5" ht="15" x14ac:dyDescent="0.2">
      <c r="A32" s="19"/>
      <c r="B32" s="15" t="s">
        <v>33</v>
      </c>
      <c r="C32" s="16"/>
      <c r="D32" s="10">
        <f>[1]годовой16!I36*'[1]год 18 Запрос'!$C$10</f>
        <v>67910.586286813588</v>
      </c>
      <c r="E32" s="18"/>
    </row>
    <row r="33" spans="1:5" ht="15" x14ac:dyDescent="0.2">
      <c r="A33" s="19"/>
      <c r="B33" s="15" t="s">
        <v>34</v>
      </c>
      <c r="C33" s="16"/>
      <c r="D33" s="10">
        <f>[1]годовой16!I37*'[1]год 18 Запрос'!$C$10</f>
        <v>22147.979298496331</v>
      </c>
      <c r="E33" s="18"/>
    </row>
    <row r="34" spans="1:5" ht="15" x14ac:dyDescent="0.2">
      <c r="A34" s="19"/>
      <c r="B34" s="15" t="s">
        <v>35</v>
      </c>
      <c r="C34" s="16"/>
      <c r="D34" s="10">
        <v>0</v>
      </c>
      <c r="E34" s="18"/>
    </row>
    <row r="35" spans="1:5" ht="15" x14ac:dyDescent="0.2">
      <c r="A35" s="19"/>
      <c r="B35" s="15" t="s">
        <v>36</v>
      </c>
      <c r="C35" s="16"/>
      <c r="D35" s="10">
        <f>'[1]год 18 Запрос'!L10+'[1]год 18 Запрос'!M10</f>
        <v>31450.709868102174</v>
      </c>
      <c r="E35" s="18"/>
    </row>
    <row r="36" spans="1:5" ht="15" x14ac:dyDescent="0.2">
      <c r="A36" s="19"/>
      <c r="B36" s="15" t="s">
        <v>37</v>
      </c>
      <c r="C36" s="16"/>
      <c r="D36" s="10">
        <f>[1]годовой16!I40*'[1]год 18 Запрос'!$C$10</f>
        <v>13540.151015489088</v>
      </c>
      <c r="E36" s="18"/>
    </row>
    <row r="37" spans="1:5" ht="15" x14ac:dyDescent="0.2">
      <c r="A37" s="19"/>
      <c r="B37" s="15" t="s">
        <v>38</v>
      </c>
      <c r="C37" s="16"/>
      <c r="D37" s="10">
        <f>'[1]год 18 Запрос'!J10</f>
        <v>51092.68</v>
      </c>
      <c r="E37" s="18"/>
    </row>
    <row r="38" spans="1:5" ht="15" x14ac:dyDescent="0.2">
      <c r="A38" s="19"/>
      <c r="B38" s="15" t="s">
        <v>39</v>
      </c>
      <c r="C38" s="16"/>
      <c r="D38" s="10">
        <f>'[1]год 18 Запрос'!K10</f>
        <v>116688.6</v>
      </c>
      <c r="E38" s="18"/>
    </row>
    <row r="39" spans="1:5" ht="18" customHeight="1" x14ac:dyDescent="0.2">
      <c r="A39" s="19"/>
      <c r="B39" s="15" t="s">
        <v>40</v>
      </c>
      <c r="C39" s="16"/>
      <c r="D39" s="10">
        <f>'[1]год 18 Запрос'!X10+'[1]год 18 Запрос'!Z10</f>
        <v>9731.67</v>
      </c>
      <c r="E39" s="18"/>
    </row>
    <row r="40" spans="1:5" ht="15" x14ac:dyDescent="0.2">
      <c r="A40" s="19"/>
      <c r="B40" s="15" t="s">
        <v>41</v>
      </c>
      <c r="C40" s="16"/>
      <c r="D40" s="10">
        <f>[1]годовой16!I44*'[1]год 18 Запрос'!$C$10</f>
        <v>3708.0461707245063</v>
      </c>
      <c r="E40" s="18"/>
    </row>
    <row r="41" spans="1:5" ht="15" x14ac:dyDescent="0.2">
      <c r="A41" s="19"/>
      <c r="B41" s="15" t="s">
        <v>42</v>
      </c>
      <c r="C41" s="16"/>
      <c r="D41" s="10">
        <f>[1]годовой16!I45*'[1]год 18 Запрос'!$C$10</f>
        <v>3207.5404409954003</v>
      </c>
      <c r="E41" s="18"/>
    </row>
    <row r="42" spans="1:5" ht="15" x14ac:dyDescent="0.2">
      <c r="A42" s="19"/>
      <c r="B42" s="15" t="s">
        <v>43</v>
      </c>
      <c r="C42" s="16"/>
      <c r="D42" s="10">
        <f>'[1]год 18 Запрос'!AL10</f>
        <v>13542</v>
      </c>
      <c r="E42" s="18"/>
    </row>
    <row r="43" spans="1:5" ht="15" x14ac:dyDescent="0.2">
      <c r="A43" s="19"/>
      <c r="B43" s="15" t="s">
        <v>44</v>
      </c>
      <c r="C43" s="16"/>
      <c r="D43" s="10">
        <v>0</v>
      </c>
      <c r="E43" s="18"/>
    </row>
    <row r="44" spans="1:5" ht="15" x14ac:dyDescent="0.2">
      <c r="A44" s="19"/>
      <c r="B44" s="15" t="s">
        <v>45</v>
      </c>
      <c r="C44" s="16"/>
      <c r="D44" s="10">
        <f>[1]годовой16!I47*'[1]год 18 Запрос'!$C$10</f>
        <v>5352.5210238414693</v>
      </c>
      <c r="E44" s="18"/>
    </row>
    <row r="45" spans="1:5" ht="15" x14ac:dyDescent="0.2">
      <c r="A45" s="19"/>
      <c r="B45" s="15" t="s">
        <v>46</v>
      </c>
      <c r="C45" s="16"/>
      <c r="D45" s="10">
        <f>[1]годовой16!I50*'[1]год 18 Запрос'!$C$10</f>
        <v>10089.639910767746</v>
      </c>
      <c r="E45" s="18"/>
    </row>
    <row r="46" spans="1:5" ht="15" x14ac:dyDescent="0.2">
      <c r="A46" s="20"/>
      <c r="B46" s="15" t="s">
        <v>47</v>
      </c>
      <c r="C46" s="16"/>
      <c r="D46" s="10">
        <f>[1]годовой16!I53*'[1]год 18 Запрос'!$C$10</f>
        <v>1490.0197132554204</v>
      </c>
      <c r="E46" s="18"/>
    </row>
    <row r="47" spans="1:5" ht="15" x14ac:dyDescent="0.2">
      <c r="A47" s="20"/>
      <c r="B47" s="15" t="s">
        <v>48</v>
      </c>
      <c r="C47" s="16"/>
      <c r="D47" s="10">
        <f>(D17+D18)*0.15</f>
        <v>98327.872499999998</v>
      </c>
      <c r="E47" s="18"/>
    </row>
    <row r="48" spans="1:5" ht="15.75" x14ac:dyDescent="0.25">
      <c r="A48" s="20"/>
      <c r="B48" s="22" t="s">
        <v>49</v>
      </c>
      <c r="C48" s="22"/>
      <c r="D48" s="10">
        <f>SUM(D29:D47)-D30</f>
        <v>776301.74883273547</v>
      </c>
      <c r="E48" s="18"/>
    </row>
    <row r="49" spans="1:4" ht="15" x14ac:dyDescent="0.2">
      <c r="A49" s="23"/>
      <c r="B49" s="23"/>
      <c r="C49" s="24"/>
      <c r="D49" s="25"/>
    </row>
    <row r="50" spans="1:4" ht="15" x14ac:dyDescent="0.2">
      <c r="A50" s="26"/>
      <c r="B50" s="26"/>
      <c r="C50" s="26"/>
      <c r="D50" s="26"/>
    </row>
    <row r="51" spans="1:4" ht="15" x14ac:dyDescent="0.2">
      <c r="A51" s="26"/>
      <c r="B51" s="26" t="s">
        <v>50</v>
      </c>
      <c r="C51" s="26"/>
      <c r="D51" s="26"/>
    </row>
  </sheetData>
  <mergeCells count="40"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34" workbookViewId="0">
      <selection activeCell="D49" sqref="D49"/>
    </sheetView>
  </sheetViews>
  <sheetFormatPr defaultRowHeight="12.75" x14ac:dyDescent="0.2"/>
  <cols>
    <col min="1" max="1" width="5.7109375" style="2" customWidth="1"/>
    <col min="2" max="2" width="36.140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63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8</v>
      </c>
      <c r="C7" s="7" t="s">
        <v>9</v>
      </c>
      <c r="D7" s="10">
        <f>'[1]год 18 Запрос'!E32</f>
        <v>-568.54999999999995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Запрос'!F32+'[1]год 18 Запрос'!G32</f>
        <v>210238.47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Запрос'!AI32+'[1]год 18 Запрос'!AK32</f>
        <v>509312.42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Запрос'!I32</f>
        <v>14818.919999999998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Запрос'!W32+'[1]год 18 Запрос'!Y32+'[1]год 18 Запрос'!AA32+'[1]год 18 Запрос'!AC32</f>
        <v>50956.479999999996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Запрос'!Q32+'[1]год 18 Запрос'!S32+'[1]год 18 Запрос'!U32+'[1]год 18 Запрос'!AG32+'[1]год 18 Запрос'!AM32</f>
        <v>0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Запрос'!AE32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575087.81999999995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Запрос'!AH32+'[1]год 18 Запрос'!AJ32</f>
        <v>507060.63</v>
      </c>
      <c r="E17" s="17"/>
    </row>
    <row r="18" spans="1:5" ht="30.75" customHeight="1" x14ac:dyDescent="0.2">
      <c r="A18" s="7"/>
      <c r="B18" s="15" t="s">
        <v>20</v>
      </c>
      <c r="C18" s="16"/>
      <c r="D18" s="10">
        <f>'[1]год 18 Запрос'!H32</f>
        <v>80788.08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Запрос'!AB32</f>
        <v>0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Запрос'!V32</f>
        <v>50008.83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Запрос'!Z32</f>
        <v>3674.4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Запрос'!X32</f>
        <v>4629.78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Запрос'!AL32</f>
        <v>0</v>
      </c>
      <c r="E23" s="18"/>
    </row>
    <row r="24" spans="1:5" ht="15" x14ac:dyDescent="0.2">
      <c r="A24" s="7"/>
      <c r="B24" s="15" t="s">
        <v>26</v>
      </c>
      <c r="C24" s="16"/>
      <c r="D24" s="10">
        <f>'[1]год 18 Запрос'!AF32</f>
        <v>0</v>
      </c>
      <c r="E24" s="18"/>
    </row>
    <row r="25" spans="1:5" ht="15" x14ac:dyDescent="0.2">
      <c r="A25" s="7"/>
      <c r="B25" s="15" t="s">
        <v>27</v>
      </c>
      <c r="C25" s="16"/>
      <c r="D25" s="10">
        <f>'[1]год 18 Запрос'!AD32</f>
        <v>0</v>
      </c>
      <c r="E25" s="18"/>
    </row>
    <row r="26" spans="1:5" ht="15" x14ac:dyDescent="0.2">
      <c r="A26" s="7"/>
      <c r="B26" s="15"/>
      <c r="C26" s="16"/>
      <c r="D26" s="10"/>
      <c r="E26" s="18"/>
    </row>
    <row r="27" spans="1:5" ht="15" x14ac:dyDescent="0.2">
      <c r="A27" s="7"/>
      <c r="B27" s="15" t="s">
        <v>28</v>
      </c>
      <c r="C27" s="16"/>
      <c r="D27" s="10">
        <f>SUM(D17:D26)</f>
        <v>646161.72</v>
      </c>
      <c r="E27" s="18"/>
    </row>
    <row r="28" spans="1:5" ht="15.75" x14ac:dyDescent="0.25">
      <c r="A28" s="7">
        <v>3</v>
      </c>
      <c r="B28" s="13" t="s">
        <v>29</v>
      </c>
      <c r="C28" s="14"/>
      <c r="D28" s="7"/>
      <c r="E28" s="18"/>
    </row>
    <row r="29" spans="1:5" ht="15" x14ac:dyDescent="0.2">
      <c r="A29" s="19"/>
      <c r="B29" s="20" t="s">
        <v>30</v>
      </c>
      <c r="C29" s="20"/>
      <c r="D29" s="10">
        <f>[1]годовой16!I32*'[1]год 18 Запрос'!$C$32</f>
        <v>332839.15184080944</v>
      </c>
      <c r="E29" s="18"/>
    </row>
    <row r="30" spans="1:5" ht="15" x14ac:dyDescent="0.2">
      <c r="A30" s="19"/>
      <c r="B30" s="21" t="s">
        <v>31</v>
      </c>
      <c r="C30" s="21"/>
      <c r="D30" s="10">
        <v>96000</v>
      </c>
      <c r="E30" s="18"/>
    </row>
    <row r="31" spans="1:5" ht="15" x14ac:dyDescent="0.2">
      <c r="A31" s="19"/>
      <c r="B31" s="20" t="s">
        <v>32</v>
      </c>
      <c r="C31" s="20"/>
      <c r="D31" s="10">
        <f>[1]годовой16!I34*'[1]год 18 Запрос'!$C$32</f>
        <v>0</v>
      </c>
      <c r="E31" s="18"/>
    </row>
    <row r="32" spans="1:5" ht="15" x14ac:dyDescent="0.2">
      <c r="A32" s="19"/>
      <c r="B32" s="15" t="s">
        <v>33</v>
      </c>
      <c r="C32" s="16"/>
      <c r="D32" s="10">
        <f>[1]годовой16!I36*'[1]год 18 Запрос'!$C$32</f>
        <v>68907.940218660733</v>
      </c>
      <c r="E32" s="18"/>
    </row>
    <row r="33" spans="1:5" ht="15" x14ac:dyDescent="0.2">
      <c r="A33" s="19"/>
      <c r="B33" s="15" t="s">
        <v>34</v>
      </c>
      <c r="C33" s="16"/>
      <c r="D33" s="10">
        <f>[1]годовой16!I37*'[1]год 18 Запрос'!$C$32</f>
        <v>22473.250739130523</v>
      </c>
      <c r="E33" s="18"/>
    </row>
    <row r="34" spans="1:5" ht="15" x14ac:dyDescent="0.2">
      <c r="A34" s="19"/>
      <c r="B34" s="15" t="s">
        <v>35</v>
      </c>
      <c r="C34" s="16"/>
      <c r="D34" s="10">
        <v>0</v>
      </c>
      <c r="E34" s="18"/>
    </row>
    <row r="35" spans="1:5" ht="15" x14ac:dyDescent="0.2">
      <c r="A35" s="19"/>
      <c r="B35" s="15" t="s">
        <v>36</v>
      </c>
      <c r="C35" s="16"/>
      <c r="D35" s="10">
        <f>'[1]год 18 Запрос'!L32+'[1]год 18 Запрос'!M32</f>
        <v>34049.841862869151</v>
      </c>
      <c r="E35" s="18"/>
    </row>
    <row r="36" spans="1:5" ht="15" x14ac:dyDescent="0.2">
      <c r="A36" s="19"/>
      <c r="B36" s="15" t="s">
        <v>37</v>
      </c>
      <c r="C36" s="16"/>
      <c r="D36" s="10">
        <f>[1]годовой16!I40*'[1]год 18 Запрос'!$C$32</f>
        <v>13739.005473850968</v>
      </c>
      <c r="E36" s="18"/>
    </row>
    <row r="37" spans="1:5" ht="15" x14ac:dyDescent="0.2">
      <c r="A37" s="19"/>
      <c r="B37" s="15" t="s">
        <v>38</v>
      </c>
      <c r="C37" s="16"/>
      <c r="D37" s="10">
        <f>'[1]год 18 Запрос'!J32</f>
        <v>49411.81</v>
      </c>
      <c r="E37" s="18"/>
    </row>
    <row r="38" spans="1:5" ht="15" x14ac:dyDescent="0.2">
      <c r="A38" s="19"/>
      <c r="B38" s="15" t="s">
        <v>39</v>
      </c>
      <c r="C38" s="16"/>
      <c r="D38" s="10">
        <f>'[1]год 18 Запрос'!K32</f>
        <v>0</v>
      </c>
      <c r="E38" s="18"/>
    </row>
    <row r="39" spans="1:5" ht="18" customHeight="1" x14ac:dyDescent="0.2">
      <c r="A39" s="19"/>
      <c r="B39" s="15" t="s">
        <v>40</v>
      </c>
      <c r="C39" s="16"/>
      <c r="D39" s="10">
        <f>'[1]год 18 Запрос'!X32+'[1]год 18 Запрос'!Z32</f>
        <v>8304.18</v>
      </c>
      <c r="E39" s="18"/>
    </row>
    <row r="40" spans="1:5" ht="15" x14ac:dyDescent="0.2">
      <c r="A40" s="19"/>
      <c r="B40" s="15" t="s">
        <v>41</v>
      </c>
      <c r="C40" s="16"/>
      <c r="D40" s="10">
        <f>[1]годовой16!I44*'[1]год 18 Запрос'!$C$32</f>
        <v>3762.5035775892288</v>
      </c>
      <c r="E40" s="18"/>
    </row>
    <row r="41" spans="1:5" ht="15" x14ac:dyDescent="0.2">
      <c r="A41" s="19"/>
      <c r="B41" s="15" t="s">
        <v>42</v>
      </c>
      <c r="C41" s="16"/>
      <c r="D41" s="10">
        <f>[1]годовой16!I45*'[1]год 18 Запрос'!$C$32</f>
        <v>3254.6472802277194</v>
      </c>
      <c r="E41" s="18"/>
    </row>
    <row r="42" spans="1:5" ht="15" x14ac:dyDescent="0.2">
      <c r="A42" s="19"/>
      <c r="B42" s="15" t="s">
        <v>43</v>
      </c>
      <c r="C42" s="16"/>
      <c r="D42" s="10">
        <f>'[1]год 18 Запрос'!AL32</f>
        <v>0</v>
      </c>
      <c r="E42" s="18"/>
    </row>
    <row r="43" spans="1:5" ht="15" x14ac:dyDescent="0.2">
      <c r="A43" s="19"/>
      <c r="B43" s="15" t="s">
        <v>44</v>
      </c>
      <c r="C43" s="16"/>
      <c r="D43" s="10">
        <v>0</v>
      </c>
      <c r="E43" s="18"/>
    </row>
    <row r="44" spans="1:5" ht="15" x14ac:dyDescent="0.2">
      <c r="A44" s="19"/>
      <c r="B44" s="15" t="s">
        <v>45</v>
      </c>
      <c r="C44" s="16"/>
      <c r="D44" s="10">
        <f>[1]годовой16!I47*'[1]год 18 Запрос'!$C$32</f>
        <v>5431.1296499822711</v>
      </c>
      <c r="E44" s="18"/>
    </row>
    <row r="45" spans="1:5" ht="15" x14ac:dyDescent="0.2">
      <c r="A45" s="19"/>
      <c r="B45" s="15" t="s">
        <v>46</v>
      </c>
      <c r="C45" s="16"/>
      <c r="D45" s="10">
        <f>[1]годовой16!I50*'[1]год 18 Запрос'!$C$32</f>
        <v>10237.819194531048</v>
      </c>
      <c r="E45" s="18"/>
    </row>
    <row r="46" spans="1:5" ht="15" x14ac:dyDescent="0.2">
      <c r="A46" s="20"/>
      <c r="B46" s="15" t="s">
        <v>47</v>
      </c>
      <c r="C46" s="16"/>
      <c r="D46" s="10">
        <f>[1]годовой16!I53*'[1]год 18 Запрос'!$C$32</f>
        <v>1511.9025609938974</v>
      </c>
      <c r="E46" s="18"/>
    </row>
    <row r="47" spans="1:5" ht="15" x14ac:dyDescent="0.2">
      <c r="A47" s="20"/>
      <c r="B47" s="15" t="s">
        <v>48</v>
      </c>
      <c r="C47" s="16"/>
      <c r="D47" s="10">
        <f>(D17+D18)*0.15</f>
        <v>88177.306499999992</v>
      </c>
      <c r="E47" s="18"/>
    </row>
    <row r="48" spans="1:5" ht="15.75" x14ac:dyDescent="0.25">
      <c r="A48" s="20"/>
      <c r="B48" s="22" t="s">
        <v>49</v>
      </c>
      <c r="C48" s="22"/>
      <c r="D48" s="10">
        <f>SUM(D29:D47)-D30</f>
        <v>642100.48889864516</v>
      </c>
      <c r="E48" s="18"/>
    </row>
    <row r="49" spans="1:4" ht="15" x14ac:dyDescent="0.2">
      <c r="A49" s="23"/>
      <c r="B49" s="23"/>
      <c r="C49" s="24"/>
      <c r="D49" s="25"/>
    </row>
    <row r="50" spans="1:4" ht="15" x14ac:dyDescent="0.2">
      <c r="A50" s="26"/>
      <c r="B50" s="26"/>
      <c r="C50" s="26"/>
      <c r="D50" s="26"/>
    </row>
    <row r="51" spans="1:4" ht="15" x14ac:dyDescent="0.2">
      <c r="A51" s="26"/>
      <c r="B51" s="26" t="s">
        <v>50</v>
      </c>
      <c r="C51" s="26"/>
      <c r="D51" s="26"/>
    </row>
  </sheetData>
  <mergeCells count="40"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25" workbookViewId="0">
      <selection activeCell="D31" sqref="D31"/>
    </sheetView>
  </sheetViews>
  <sheetFormatPr defaultRowHeight="12.75" x14ac:dyDescent="0.2"/>
  <cols>
    <col min="1" max="1" width="5.7109375" style="2" customWidth="1"/>
    <col min="2" max="2" width="36.140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64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8</v>
      </c>
      <c r="C7" s="7" t="s">
        <v>9</v>
      </c>
      <c r="D7" s="10">
        <f>'[1]год 18 Запрос'!E11</f>
        <v>-8168.52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Запрос'!F11+'[1]год 18 Запрос'!G11</f>
        <v>166348.07999999999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Запрос'!AI11+'[1]год 18 Запрос'!AK11</f>
        <v>719084.85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Запрос'!I11</f>
        <v>133731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Запрос'!W11+'[1]год 18 Запрос'!Y11+'[1]год 18 Запрос'!AA11+'[1]год 18 Запрос'!AC11</f>
        <v>82854.070000000007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Запрос'!Q11+'[1]год 18 Запрос'!S11+'[1]год 18 Запрос'!U11+'[1]год 18 Запрос'!AG11+'[1]год 18 Запрос'!AM11</f>
        <v>5846.83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Запрос'!AE11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941516.74999999988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Запрос'!AH11+'[1]год 18 Запрос'!AJ11</f>
        <v>740347.4</v>
      </c>
      <c r="E17" s="17"/>
    </row>
    <row r="18" spans="1:5" ht="30.75" customHeight="1" x14ac:dyDescent="0.2">
      <c r="A18" s="7"/>
      <c r="B18" s="15" t="s">
        <v>20</v>
      </c>
      <c r="C18" s="16"/>
      <c r="D18" s="10">
        <f>'[1]год 18 Запрос'!H11</f>
        <v>153163.79999999999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Запрос'!AB11</f>
        <v>34912.32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Запрос'!V11</f>
        <v>55802.28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Запрос'!Z11</f>
        <v>0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Запрос'!X11</f>
        <v>0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Запрос'!AL11</f>
        <v>6084</v>
      </c>
      <c r="E23" s="18"/>
    </row>
    <row r="24" spans="1:5" ht="15" x14ac:dyDescent="0.2">
      <c r="A24" s="7"/>
      <c r="B24" s="15" t="s">
        <v>26</v>
      </c>
      <c r="C24" s="16"/>
      <c r="D24" s="10">
        <f>'[1]год 18 Запрос'!AF11</f>
        <v>0</v>
      </c>
      <c r="E24" s="18"/>
    </row>
    <row r="25" spans="1:5" ht="15" x14ac:dyDescent="0.2">
      <c r="A25" s="7"/>
      <c r="B25" s="15" t="s">
        <v>27</v>
      </c>
      <c r="C25" s="16"/>
      <c r="D25" s="10">
        <f>'[1]год 18 Запрос'!AD11</f>
        <v>0</v>
      </c>
      <c r="E25" s="18"/>
    </row>
    <row r="26" spans="1:5" ht="15" x14ac:dyDescent="0.2">
      <c r="A26" s="7"/>
      <c r="B26" s="15"/>
      <c r="C26" s="16"/>
      <c r="D26" s="10"/>
      <c r="E26" s="18"/>
    </row>
    <row r="27" spans="1:5" ht="15" x14ac:dyDescent="0.2">
      <c r="A27" s="7"/>
      <c r="B27" s="15" t="s">
        <v>28</v>
      </c>
      <c r="C27" s="16"/>
      <c r="D27" s="10">
        <f>SUM(D17:D26)</f>
        <v>990309.79999999993</v>
      </c>
      <c r="E27" s="18"/>
    </row>
    <row r="28" spans="1:5" ht="15.75" x14ac:dyDescent="0.25">
      <c r="A28" s="7">
        <v>3</v>
      </c>
      <c r="B28" s="13" t="s">
        <v>29</v>
      </c>
      <c r="C28" s="14"/>
      <c r="D28" s="7"/>
      <c r="E28" s="18"/>
    </row>
    <row r="29" spans="1:5" ht="15" x14ac:dyDescent="0.2">
      <c r="A29" s="19"/>
      <c r="B29" s="20" t="s">
        <v>30</v>
      </c>
      <c r="C29" s="20"/>
      <c r="D29" s="10">
        <f>[1]годовой16!I32*'[1]год 18 Запрос'!$C$11</f>
        <v>414139.06361027993</v>
      </c>
      <c r="E29" s="18"/>
    </row>
    <row r="30" spans="1:5" ht="15" x14ac:dyDescent="0.2">
      <c r="A30" s="19"/>
      <c r="B30" s="21" t="s">
        <v>31</v>
      </c>
      <c r="C30" s="21"/>
      <c r="D30" s="10">
        <v>177360</v>
      </c>
      <c r="E30" s="18"/>
    </row>
    <row r="31" spans="1:5" ht="15" x14ac:dyDescent="0.2">
      <c r="A31" s="19"/>
      <c r="B31" s="20" t="s">
        <v>32</v>
      </c>
      <c r="C31" s="20"/>
      <c r="D31" s="10">
        <f>[1]годовой16!I34*'[1]год 18 Запрос'!$C$11</f>
        <v>0</v>
      </c>
      <c r="E31" s="18"/>
    </row>
    <row r="32" spans="1:5" ht="15" x14ac:dyDescent="0.2">
      <c r="A32" s="19"/>
      <c r="B32" s="15" t="s">
        <v>33</v>
      </c>
      <c r="C32" s="16"/>
      <c r="D32" s="10">
        <f>[1]годовой16!I36*'[1]год 18 Запрос'!$C$11</f>
        <v>85739.522167506977</v>
      </c>
      <c r="E32" s="18"/>
    </row>
    <row r="33" spans="1:5" ht="15" x14ac:dyDescent="0.2">
      <c r="A33" s="19"/>
      <c r="B33" s="15" t="s">
        <v>34</v>
      </c>
      <c r="C33" s="16"/>
      <c r="D33" s="10">
        <f>[1]годовой16!I37*'[1]год 18 Запрос'!$C$11</f>
        <v>27962.608863496709</v>
      </c>
      <c r="E33" s="18"/>
    </row>
    <row r="34" spans="1:5" ht="15" x14ac:dyDescent="0.2">
      <c r="A34" s="19"/>
      <c r="B34" s="15" t="s">
        <v>35</v>
      </c>
      <c r="C34" s="16"/>
      <c r="D34" s="10">
        <v>0</v>
      </c>
      <c r="E34" s="18"/>
    </row>
    <row r="35" spans="1:5" ht="15" x14ac:dyDescent="0.2">
      <c r="A35" s="19"/>
      <c r="B35" s="15" t="s">
        <v>36</v>
      </c>
      <c r="C35" s="16"/>
      <c r="D35" s="10">
        <f>'[1]год 18 Запрос'!L11+'[1]год 18 Запрос'!M11</f>
        <v>16112.870923070324</v>
      </c>
      <c r="E35" s="18"/>
    </row>
    <row r="36" spans="1:5" ht="15" x14ac:dyDescent="0.2">
      <c r="A36" s="19"/>
      <c r="B36" s="15" t="s">
        <v>37</v>
      </c>
      <c r="C36" s="16"/>
      <c r="D36" s="10">
        <f>[1]годовой16!I40*'[1]год 18 Запрос'!$C$11</f>
        <v>17094.920565710669</v>
      </c>
      <c r="E36" s="18"/>
    </row>
    <row r="37" spans="1:5" ht="15" x14ac:dyDescent="0.2">
      <c r="A37" s="19"/>
      <c r="B37" s="15" t="s">
        <v>38</v>
      </c>
      <c r="C37" s="16"/>
      <c r="D37" s="10">
        <f>'[1]год 18 Запрос'!J11</f>
        <v>52363.14</v>
      </c>
      <c r="E37" s="18"/>
    </row>
    <row r="38" spans="1:5" ht="15" x14ac:dyDescent="0.2">
      <c r="A38" s="19"/>
      <c r="B38" s="15" t="s">
        <v>39</v>
      </c>
      <c r="C38" s="16"/>
      <c r="D38" s="10">
        <f>'[1]год 18 Запрос'!K11</f>
        <v>59964.11</v>
      </c>
      <c r="E38" s="18"/>
    </row>
    <row r="39" spans="1:5" ht="18" customHeight="1" x14ac:dyDescent="0.2">
      <c r="A39" s="19"/>
      <c r="B39" s="15" t="s">
        <v>40</v>
      </c>
      <c r="C39" s="16"/>
      <c r="D39" s="10">
        <f>'[1]год 18 Запрос'!X11+'[1]год 18 Запрос'!Z11</f>
        <v>0</v>
      </c>
      <c r="E39" s="18"/>
    </row>
    <row r="40" spans="1:5" ht="15" x14ac:dyDescent="0.2">
      <c r="A40" s="19"/>
      <c r="B40" s="15" t="s">
        <v>41</v>
      </c>
      <c r="C40" s="16"/>
      <c r="D40" s="10">
        <f>[1]годовой16!I44*'[1]год 18 Запрос'!$C$11</f>
        <v>4681.5397162121963</v>
      </c>
      <c r="E40" s="18"/>
    </row>
    <row r="41" spans="1:5" ht="15" x14ac:dyDescent="0.2">
      <c r="A41" s="19"/>
      <c r="B41" s="15" t="s">
        <v>42</v>
      </c>
      <c r="C41" s="16"/>
      <c r="D41" s="10">
        <f>[1]годовой16!I45*'[1]год 18 Запрос'!$C$11</f>
        <v>4049.6334928167207</v>
      </c>
      <c r="E41" s="18"/>
    </row>
    <row r="42" spans="1:5" ht="15" x14ac:dyDescent="0.2">
      <c r="A42" s="19"/>
      <c r="B42" s="15" t="s">
        <v>43</v>
      </c>
      <c r="C42" s="16"/>
      <c r="D42" s="10">
        <f>'[1]год 18 Запрос'!AL11</f>
        <v>6084</v>
      </c>
      <c r="E42" s="18"/>
    </row>
    <row r="43" spans="1:5" ht="15" x14ac:dyDescent="0.2">
      <c r="A43" s="19"/>
      <c r="B43" s="15" t="s">
        <v>44</v>
      </c>
      <c r="C43" s="16"/>
      <c r="D43" s="10">
        <v>0</v>
      </c>
      <c r="E43" s="18"/>
    </row>
    <row r="44" spans="1:5" ht="15" x14ac:dyDescent="0.2">
      <c r="A44" s="19"/>
      <c r="B44" s="15" t="s">
        <v>45</v>
      </c>
      <c r="C44" s="16"/>
      <c r="D44" s="10">
        <f>[1]годовой16!I47*'[1]год 18 Запрос'!$C$11</f>
        <v>6757.7475040119507</v>
      </c>
      <c r="E44" s="18"/>
    </row>
    <row r="45" spans="1:5" ht="15" x14ac:dyDescent="0.2">
      <c r="A45" s="19"/>
      <c r="B45" s="15" t="s">
        <v>46</v>
      </c>
      <c r="C45" s="16"/>
      <c r="D45" s="10">
        <f>[1]годовой16!I50*'[1]год 18 Запрос'!$C$11</f>
        <v>12738.527998239497</v>
      </c>
      <c r="E45" s="18"/>
    </row>
    <row r="46" spans="1:5" ht="15" x14ac:dyDescent="0.2">
      <c r="A46" s="20"/>
      <c r="B46" s="15" t="s">
        <v>47</v>
      </c>
      <c r="C46" s="16"/>
      <c r="D46" s="10">
        <f>[1]годовой16!I53*'[1]год 18 Запрос'!$C$11</f>
        <v>1881.2026993130496</v>
      </c>
      <c r="E46" s="18"/>
    </row>
    <row r="47" spans="1:5" ht="15" x14ac:dyDescent="0.2">
      <c r="A47" s="20"/>
      <c r="B47" s="15" t="s">
        <v>48</v>
      </c>
      <c r="C47" s="16"/>
      <c r="D47" s="10">
        <f>(D17+D18)*0.15</f>
        <v>134026.68</v>
      </c>
      <c r="E47" s="18"/>
    </row>
    <row r="48" spans="1:5" ht="15.75" x14ac:dyDescent="0.25">
      <c r="A48" s="20"/>
      <c r="B48" s="22" t="s">
        <v>49</v>
      </c>
      <c r="C48" s="22"/>
      <c r="D48" s="10">
        <f>SUM(D29:D47)-D30</f>
        <v>843595.56754065794</v>
      </c>
      <c r="E48" s="18"/>
    </row>
    <row r="49" spans="1:4" ht="15" x14ac:dyDescent="0.2">
      <c r="A49" s="23"/>
      <c r="B49" s="23"/>
      <c r="C49" s="24"/>
      <c r="D49" s="25"/>
    </row>
    <row r="50" spans="1:4" ht="15" x14ac:dyDescent="0.2">
      <c r="A50" s="26"/>
      <c r="B50" s="26"/>
      <c r="C50" s="26"/>
      <c r="D50" s="26"/>
    </row>
    <row r="51" spans="1:4" ht="15" x14ac:dyDescent="0.2">
      <c r="A51" s="26"/>
      <c r="B51" s="26" t="s">
        <v>50</v>
      </c>
      <c r="C51" s="26"/>
      <c r="D51" s="26"/>
    </row>
  </sheetData>
  <mergeCells count="40"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31" workbookViewId="0">
      <selection activeCell="D49" sqref="D49"/>
    </sheetView>
  </sheetViews>
  <sheetFormatPr defaultRowHeight="12.75" x14ac:dyDescent="0.2"/>
  <cols>
    <col min="1" max="1" width="5.7109375" style="2" customWidth="1"/>
    <col min="2" max="2" width="36.140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65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8</v>
      </c>
      <c r="C7" s="7" t="s">
        <v>9</v>
      </c>
      <c r="D7" s="10">
        <f>'[1]год 18 Запрос'!E31</f>
        <v>-9682.43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Запрос'!F31+'[1]год 18 Запрос'!G31</f>
        <v>108167.72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Запрос'!AI31+'[1]год 18 Запрос'!AK31</f>
        <v>635519.26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Запрос'!I31</f>
        <v>0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Запрос'!W31+'[1]год 18 Запрос'!Y31+'[1]год 18 Запрос'!AA31+'[1]год 18 Запрос'!AC31</f>
        <v>84993.919999999998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Запрос'!Q31+'[1]год 18 Запрос'!S31+'[1]год 18 Запрос'!U31+'[1]год 18 Запрос'!AG31+'[1]год 18 Запрос'!AM31</f>
        <v>9581.0300000000007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Запрос'!AE31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730094.21000000008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Запрос'!AH31+'[1]год 18 Запрос'!AJ31</f>
        <v>682034.64</v>
      </c>
      <c r="E17" s="17"/>
    </row>
    <row r="18" spans="1:5" ht="30.75" customHeight="1" x14ac:dyDescent="0.2">
      <c r="A18" s="7"/>
      <c r="B18" s="15" t="s">
        <v>20</v>
      </c>
      <c r="C18" s="16"/>
      <c r="D18" s="10">
        <f>'[1]год 18 Запрос'!H31</f>
        <v>0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Запрос'!AB31</f>
        <v>37692.839999999997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Запрос'!V31</f>
        <v>56964.77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Запрос'!Z31</f>
        <v>0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Запрос'!X31</f>
        <v>0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Запрос'!AL31</f>
        <v>0</v>
      </c>
      <c r="E23" s="18"/>
    </row>
    <row r="24" spans="1:5" ht="15" x14ac:dyDescent="0.2">
      <c r="A24" s="7"/>
      <c r="B24" s="15" t="s">
        <v>26</v>
      </c>
      <c r="C24" s="16"/>
      <c r="D24" s="10">
        <f>'[1]год 18 Запрос'!AF31</f>
        <v>9000</v>
      </c>
      <c r="E24" s="18"/>
    </row>
    <row r="25" spans="1:5" ht="15" x14ac:dyDescent="0.2">
      <c r="A25" s="7"/>
      <c r="B25" s="15" t="s">
        <v>27</v>
      </c>
      <c r="C25" s="16"/>
      <c r="D25" s="10">
        <f>'[1]год 18 Запрос'!AD31</f>
        <v>0</v>
      </c>
      <c r="E25" s="18"/>
    </row>
    <row r="26" spans="1:5" ht="15" x14ac:dyDescent="0.2">
      <c r="A26" s="7"/>
      <c r="B26" s="15"/>
      <c r="C26" s="16"/>
      <c r="D26" s="10"/>
      <c r="E26" s="18"/>
    </row>
    <row r="27" spans="1:5" ht="15" x14ac:dyDescent="0.2">
      <c r="A27" s="7"/>
      <c r="B27" s="15" t="s">
        <v>28</v>
      </c>
      <c r="C27" s="16"/>
      <c r="D27" s="10">
        <f>SUM(D17:D26)</f>
        <v>785692.25</v>
      </c>
      <c r="E27" s="18"/>
    </row>
    <row r="28" spans="1:5" ht="15.75" x14ac:dyDescent="0.25">
      <c r="A28" s="7">
        <v>3</v>
      </c>
      <c r="B28" s="13" t="s">
        <v>29</v>
      </c>
      <c r="C28" s="14"/>
      <c r="D28" s="7"/>
      <c r="E28" s="18"/>
    </row>
    <row r="29" spans="1:5" ht="15" x14ac:dyDescent="0.2">
      <c r="A29" s="19"/>
      <c r="B29" s="20" t="s">
        <v>30</v>
      </c>
      <c r="C29" s="20"/>
      <c r="D29" s="10">
        <f>[1]годовой16!I32*'[1]год 18 Запрос'!$C$31</f>
        <v>339063.63907220628</v>
      </c>
      <c r="E29" s="18"/>
    </row>
    <row r="30" spans="1:5" ht="15" x14ac:dyDescent="0.2">
      <c r="A30" s="19"/>
      <c r="B30" s="21" t="s">
        <v>31</v>
      </c>
      <c r="C30" s="21"/>
      <c r="D30" s="10">
        <v>151200</v>
      </c>
      <c r="E30" s="18"/>
    </row>
    <row r="31" spans="1:5" ht="15" x14ac:dyDescent="0.2">
      <c r="A31" s="19"/>
      <c r="B31" s="20" t="s">
        <v>32</v>
      </c>
      <c r="C31" s="20"/>
      <c r="D31" s="10">
        <v>126440</v>
      </c>
      <c r="E31" s="18"/>
    </row>
    <row r="32" spans="1:5" ht="15" x14ac:dyDescent="0.2">
      <c r="A32" s="19"/>
      <c r="B32" s="15" t="s">
        <v>33</v>
      </c>
      <c r="C32" s="16"/>
      <c r="D32" s="10">
        <f>[1]годовой16!I36*'[1]год 18 Запрос'!$C$31</f>
        <v>70196.600496938496</v>
      </c>
      <c r="E32" s="18"/>
    </row>
    <row r="33" spans="1:5" ht="15" x14ac:dyDescent="0.2">
      <c r="A33" s="19"/>
      <c r="B33" s="15" t="s">
        <v>34</v>
      </c>
      <c r="C33" s="16"/>
      <c r="D33" s="10">
        <f>[1]годовой16!I37*'[1]год 18 Запрос'!$C$31</f>
        <v>22893.527204504408</v>
      </c>
      <c r="E33" s="18"/>
    </row>
    <row r="34" spans="1:5" ht="15" x14ac:dyDescent="0.2">
      <c r="A34" s="19"/>
      <c r="B34" s="15" t="s">
        <v>35</v>
      </c>
      <c r="C34" s="16"/>
      <c r="D34" s="10">
        <v>0</v>
      </c>
      <c r="E34" s="18"/>
    </row>
    <row r="35" spans="1:5" ht="15" x14ac:dyDescent="0.2">
      <c r="A35" s="19"/>
      <c r="B35" s="15" t="s">
        <v>36</v>
      </c>
      <c r="C35" s="16"/>
      <c r="D35" s="10">
        <f>'[1]год 18 Запрос'!L31+'[1]год 18 Запрос'!M31</f>
        <v>107965.50290561262</v>
      </c>
      <c r="E35" s="18"/>
    </row>
    <row r="36" spans="1:5" ht="15" x14ac:dyDescent="0.2">
      <c r="A36" s="19"/>
      <c r="B36" s="15" t="s">
        <v>37</v>
      </c>
      <c r="C36" s="16"/>
      <c r="D36" s="10">
        <f>[1]годовой16!I40*'[1]год 18 Запрос'!$C$31</f>
        <v>13995.941184902709</v>
      </c>
      <c r="E36" s="18"/>
    </row>
    <row r="37" spans="1:5" ht="15" x14ac:dyDescent="0.2">
      <c r="A37" s="19"/>
      <c r="B37" s="15" t="s">
        <v>38</v>
      </c>
      <c r="C37" s="16"/>
      <c r="D37" s="10">
        <f>'[1]год 18 Запрос'!J31</f>
        <v>44363.7</v>
      </c>
      <c r="E37" s="18"/>
    </row>
    <row r="38" spans="1:5" ht="15" x14ac:dyDescent="0.2">
      <c r="A38" s="19"/>
      <c r="B38" s="15" t="s">
        <v>39</v>
      </c>
      <c r="C38" s="16"/>
      <c r="D38" s="10">
        <f>'[1]год 18 Запрос'!K31</f>
        <v>63642.33</v>
      </c>
      <c r="E38" s="18"/>
    </row>
    <row r="39" spans="1:5" ht="18" customHeight="1" x14ac:dyDescent="0.2">
      <c r="A39" s="19"/>
      <c r="B39" s="15" t="s">
        <v>40</v>
      </c>
      <c r="C39" s="16"/>
      <c r="D39" s="10">
        <f>'[1]год 18 Запрос'!X31+'[1]год 18 Запрос'!Z31</f>
        <v>0</v>
      </c>
      <c r="E39" s="18"/>
    </row>
    <row r="40" spans="1:5" ht="15" x14ac:dyDescent="0.2">
      <c r="A40" s="19"/>
      <c r="B40" s="15" t="s">
        <v>41</v>
      </c>
      <c r="C40" s="16"/>
      <c r="D40" s="10">
        <f>[1]годовой16!I44*'[1]год 18 Запрос'!$C$31</f>
        <v>3832.86686071642</v>
      </c>
      <c r="E40" s="18"/>
    </row>
    <row r="41" spans="1:5" ht="15" x14ac:dyDescent="0.2">
      <c r="A41" s="19"/>
      <c r="B41" s="15" t="s">
        <v>42</v>
      </c>
      <c r="C41" s="16"/>
      <c r="D41" s="10">
        <f>[1]годовой16!I45*'[1]год 18 Запрос'!$C$31</f>
        <v>3315.5130477506677</v>
      </c>
      <c r="E41" s="18"/>
    </row>
    <row r="42" spans="1:5" ht="15" x14ac:dyDescent="0.2">
      <c r="A42" s="19"/>
      <c r="B42" s="15" t="s">
        <v>43</v>
      </c>
      <c r="C42" s="16"/>
      <c r="D42" s="10">
        <f>'[1]год 18 Запрос'!AL31</f>
        <v>0</v>
      </c>
      <c r="E42" s="18"/>
    </row>
    <row r="43" spans="1:5" ht="15" x14ac:dyDescent="0.2">
      <c r="A43" s="19"/>
      <c r="B43" s="15" t="s">
        <v>44</v>
      </c>
      <c r="C43" s="16"/>
      <c r="D43" s="10">
        <v>0</v>
      </c>
      <c r="E43" s="18"/>
    </row>
    <row r="44" spans="1:5" ht="15" x14ac:dyDescent="0.2">
      <c r="A44" s="19"/>
      <c r="B44" s="15" t="s">
        <v>45</v>
      </c>
      <c r="C44" s="16"/>
      <c r="D44" s="10">
        <f>[1]годовой16!I47*'[1]год 18 Запрос'!$C$31</f>
        <v>5532.6982213820202</v>
      </c>
      <c r="E44" s="18"/>
    </row>
    <row r="45" spans="1:5" ht="15" x14ac:dyDescent="0.2">
      <c r="A45" s="19"/>
      <c r="B45" s="15" t="s">
        <v>46</v>
      </c>
      <c r="C45" s="16"/>
      <c r="D45" s="10">
        <f>[1]годовой16!I50*'[1]год 18 Запрос'!$C$31</f>
        <v>10429.278566126211</v>
      </c>
      <c r="E45" s="18"/>
    </row>
    <row r="46" spans="1:5" ht="15" x14ac:dyDescent="0.2">
      <c r="A46" s="20"/>
      <c r="B46" s="15" t="s">
        <v>47</v>
      </c>
      <c r="C46" s="16"/>
      <c r="D46" s="10">
        <f>[1]годовой16!I53*'[1]год 18 Запрос'!$C$31</f>
        <v>1540.1769335668803</v>
      </c>
      <c r="E46" s="18"/>
    </row>
    <row r="47" spans="1:5" ht="15" x14ac:dyDescent="0.2">
      <c r="A47" s="20"/>
      <c r="B47" s="15" t="s">
        <v>48</v>
      </c>
      <c r="C47" s="16"/>
      <c r="D47" s="10">
        <f>(D17+D18)*0.15</f>
        <v>102305.196</v>
      </c>
      <c r="E47" s="18"/>
    </row>
    <row r="48" spans="1:5" ht="15.75" x14ac:dyDescent="0.25">
      <c r="A48" s="20"/>
      <c r="B48" s="22" t="s">
        <v>49</v>
      </c>
      <c r="C48" s="22"/>
      <c r="D48" s="10">
        <f>SUM(D29:D47)-D30</f>
        <v>915516.97049370641</v>
      </c>
      <c r="E48" s="18"/>
    </row>
    <row r="49" spans="1:4" ht="15" x14ac:dyDescent="0.2">
      <c r="A49" s="23"/>
      <c r="B49" s="23"/>
      <c r="C49" s="24"/>
      <c r="D49" s="25"/>
    </row>
    <row r="50" spans="1:4" ht="15" x14ac:dyDescent="0.2">
      <c r="A50" s="26"/>
      <c r="B50" s="26"/>
      <c r="C50" s="26"/>
      <c r="D50" s="26"/>
    </row>
    <row r="51" spans="1:4" ht="15" x14ac:dyDescent="0.2">
      <c r="A51" s="26"/>
      <c r="B51" s="26" t="s">
        <v>50</v>
      </c>
      <c r="C51" s="26"/>
      <c r="D51" s="26"/>
    </row>
  </sheetData>
  <mergeCells count="40"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6" workbookViewId="0">
      <selection activeCell="D14" sqref="D14"/>
    </sheetView>
  </sheetViews>
  <sheetFormatPr defaultRowHeight="12.75" x14ac:dyDescent="0.2"/>
  <cols>
    <col min="1" max="1" width="5.7109375" style="2" customWidth="1"/>
    <col min="2" max="2" width="36.140625" style="2" customWidth="1"/>
    <col min="3" max="3" width="24.85546875" style="2" customWidth="1"/>
    <col min="4" max="4" width="15.140625" style="2" customWidth="1"/>
    <col min="5" max="16384" width="9.140625" style="2"/>
  </cols>
  <sheetData>
    <row r="1" spans="1:5" ht="18" x14ac:dyDescent="0.25">
      <c r="A1" s="1" t="s">
        <v>0</v>
      </c>
      <c r="B1" s="1"/>
      <c r="C1" s="1"/>
      <c r="D1" s="1"/>
    </row>
    <row r="2" spans="1:5" ht="18" x14ac:dyDescent="0.25">
      <c r="A2" s="3"/>
      <c r="B2" s="4" t="s">
        <v>1</v>
      </c>
      <c r="C2" s="4"/>
      <c r="D2" s="3"/>
    </row>
    <row r="3" spans="1:5" ht="14.25" x14ac:dyDescent="0.2">
      <c r="A3" s="5" t="s">
        <v>2</v>
      </c>
      <c r="B3" s="5"/>
      <c r="C3" s="5"/>
    </row>
    <row r="4" spans="1:5" ht="14.25" x14ac:dyDescent="0.2">
      <c r="A4" s="5" t="s">
        <v>66</v>
      </c>
      <c r="B4" s="5"/>
      <c r="C4" s="5"/>
    </row>
    <row r="5" spans="1:5" ht="14.25" x14ac:dyDescent="0.2">
      <c r="C5" s="6"/>
    </row>
    <row r="6" spans="1:5" ht="75" x14ac:dyDescent="0.2">
      <c r="A6" s="7" t="s">
        <v>4</v>
      </c>
      <c r="B6" s="7"/>
      <c r="C6" s="7" t="s">
        <v>5</v>
      </c>
      <c r="D6" s="7" t="s">
        <v>6</v>
      </c>
      <c r="E6" s="8" t="s">
        <v>7</v>
      </c>
    </row>
    <row r="7" spans="1:5" ht="15" x14ac:dyDescent="0.2">
      <c r="A7" s="7"/>
      <c r="B7" s="9" t="s">
        <v>8</v>
      </c>
      <c r="C7" s="7" t="s">
        <v>9</v>
      </c>
      <c r="D7" s="10">
        <f>'[1]год 18 Запрос'!E7</f>
        <v>-2236.39</v>
      </c>
      <c r="E7" s="11"/>
    </row>
    <row r="8" spans="1:5" ht="15" x14ac:dyDescent="0.2">
      <c r="A8" s="7"/>
      <c r="B8" s="12"/>
      <c r="C8" s="7" t="s">
        <v>10</v>
      </c>
      <c r="D8" s="10">
        <f>'[1]год 18 Запрос'!F7+'[1]год 18 Запрос'!G7</f>
        <v>136833.13</v>
      </c>
      <c r="E8" s="11"/>
    </row>
    <row r="9" spans="1:5" ht="15.75" x14ac:dyDescent="0.25">
      <c r="A9" s="7">
        <v>1</v>
      </c>
      <c r="B9" s="13" t="s">
        <v>11</v>
      </c>
      <c r="C9" s="14"/>
      <c r="D9" s="7"/>
      <c r="E9" s="11"/>
    </row>
    <row r="10" spans="1:5" ht="15" x14ac:dyDescent="0.2">
      <c r="A10" s="7"/>
      <c r="B10" s="15" t="s">
        <v>12</v>
      </c>
      <c r="C10" s="16"/>
      <c r="D10" s="10">
        <f>'[1]год 18 Запрос'!AI7+'[1]год 18 Запрос'!AK7</f>
        <v>284433.77</v>
      </c>
      <c r="E10" s="17"/>
    </row>
    <row r="11" spans="1:5" ht="15" x14ac:dyDescent="0.2">
      <c r="A11" s="7"/>
      <c r="B11" s="15" t="s">
        <v>13</v>
      </c>
      <c r="C11" s="16"/>
      <c r="D11" s="10">
        <f>'[1]год 18 Запрос'!I7</f>
        <v>0</v>
      </c>
      <c r="E11" s="17"/>
    </row>
    <row r="12" spans="1:5" ht="32.25" customHeight="1" x14ac:dyDescent="0.2">
      <c r="A12" s="7"/>
      <c r="B12" s="15" t="s">
        <v>14</v>
      </c>
      <c r="C12" s="16"/>
      <c r="D12" s="10">
        <f>'[1]год 18 Запрос'!W7+'[1]год 18 Запрос'!Y7+'[1]год 18 Запрос'!AA7+'[1]год 18 Запрос'!AC7</f>
        <v>33217.47</v>
      </c>
      <c r="E12" s="17"/>
    </row>
    <row r="13" spans="1:5" ht="15" x14ac:dyDescent="0.2">
      <c r="A13" s="7"/>
      <c r="B13" s="15" t="s">
        <v>15</v>
      </c>
      <c r="C13" s="16"/>
      <c r="D13" s="10">
        <f>'[1]год 18 Запрос'!Q7+'[1]год 18 Запрос'!S7+'[1]год 18 Запрос'!U7+'[1]год 18 Запрос'!AG7+'[1]год 18 Запрос'!AM7</f>
        <v>0</v>
      </c>
      <c r="E13" s="17"/>
    </row>
    <row r="14" spans="1:5" ht="15" x14ac:dyDescent="0.2">
      <c r="A14" s="7"/>
      <c r="B14" s="15" t="s">
        <v>16</v>
      </c>
      <c r="C14" s="16"/>
      <c r="D14" s="10">
        <f>'[1]год 18 Запрос'!AE7</f>
        <v>0</v>
      </c>
      <c r="E14" s="17"/>
    </row>
    <row r="15" spans="1:5" ht="15" x14ac:dyDescent="0.2">
      <c r="A15" s="7"/>
      <c r="B15" s="15" t="s">
        <v>17</v>
      </c>
      <c r="C15" s="16"/>
      <c r="D15" s="10">
        <f>SUM(D10:D14)</f>
        <v>317651.24</v>
      </c>
      <c r="E15" s="17"/>
    </row>
    <row r="16" spans="1:5" ht="15.75" x14ac:dyDescent="0.25">
      <c r="A16" s="7">
        <v>2</v>
      </c>
      <c r="B16" s="13" t="s">
        <v>18</v>
      </c>
      <c r="C16" s="14"/>
      <c r="D16" s="10"/>
      <c r="E16" s="17"/>
    </row>
    <row r="17" spans="1:5" ht="15" x14ac:dyDescent="0.2">
      <c r="A17" s="7"/>
      <c r="B17" s="15" t="s">
        <v>19</v>
      </c>
      <c r="C17" s="16"/>
      <c r="D17" s="10">
        <f>'[1]год 18 Запрос'!AH7+'[1]год 18 Запрос'!AJ7</f>
        <v>271884</v>
      </c>
      <c r="E17" s="17"/>
    </row>
    <row r="18" spans="1:5" ht="30.75" customHeight="1" x14ac:dyDescent="0.2">
      <c r="A18" s="7"/>
      <c r="B18" s="15" t="s">
        <v>20</v>
      </c>
      <c r="C18" s="16"/>
      <c r="D18" s="10">
        <f>'[1]год 18 Запрос'!H7</f>
        <v>0</v>
      </c>
      <c r="E18" s="17"/>
    </row>
    <row r="19" spans="1:5" ht="15" x14ac:dyDescent="0.2">
      <c r="A19" s="7"/>
      <c r="B19" s="15" t="s">
        <v>21</v>
      </c>
      <c r="C19" s="16"/>
      <c r="D19" s="10">
        <f>'[1]год 18 Запрос'!AB7</f>
        <v>7139.28</v>
      </c>
      <c r="E19" s="17"/>
    </row>
    <row r="20" spans="1:5" ht="15" x14ac:dyDescent="0.2">
      <c r="A20" s="7"/>
      <c r="B20" s="15" t="s">
        <v>22</v>
      </c>
      <c r="C20" s="16"/>
      <c r="D20" s="10">
        <f>'[1]год 18 Запрос'!V7</f>
        <v>28036.2</v>
      </c>
      <c r="E20" s="17"/>
    </row>
    <row r="21" spans="1:5" ht="15" x14ac:dyDescent="0.2">
      <c r="A21" s="7"/>
      <c r="B21" s="15" t="s">
        <v>23</v>
      </c>
      <c r="C21" s="16"/>
      <c r="D21" s="10">
        <f>'[1]год 18 Запрос'!Z7</f>
        <v>0</v>
      </c>
      <c r="E21" s="17"/>
    </row>
    <row r="22" spans="1:5" ht="15" x14ac:dyDescent="0.2">
      <c r="A22" s="7"/>
      <c r="B22" s="15" t="s">
        <v>24</v>
      </c>
      <c r="C22" s="16"/>
      <c r="D22" s="10">
        <f>'[1]год 18 Запрос'!X7</f>
        <v>0</v>
      </c>
      <c r="E22" s="17"/>
    </row>
    <row r="23" spans="1:5" ht="15" x14ac:dyDescent="0.2">
      <c r="A23" s="7"/>
      <c r="B23" s="15" t="s">
        <v>25</v>
      </c>
      <c r="C23" s="16"/>
      <c r="D23" s="10">
        <f>'[1]год 18 Запрос'!AL7</f>
        <v>0</v>
      </c>
      <c r="E23" s="18"/>
    </row>
    <row r="24" spans="1:5" ht="15" x14ac:dyDescent="0.2">
      <c r="A24" s="7"/>
      <c r="B24" s="15" t="s">
        <v>26</v>
      </c>
      <c r="C24" s="16"/>
      <c r="D24" s="10">
        <f>'[1]год 18 Запрос'!AF7</f>
        <v>0</v>
      </c>
      <c r="E24" s="18"/>
    </row>
    <row r="25" spans="1:5" ht="15" x14ac:dyDescent="0.2">
      <c r="A25" s="7"/>
      <c r="B25" s="15" t="s">
        <v>27</v>
      </c>
      <c r="C25" s="16"/>
      <c r="D25" s="10">
        <f>'[1]год 18 Запрос'!AD7</f>
        <v>0</v>
      </c>
      <c r="E25" s="18"/>
    </row>
    <row r="26" spans="1:5" ht="15" x14ac:dyDescent="0.2">
      <c r="A26" s="7"/>
      <c r="B26" s="15"/>
      <c r="C26" s="16"/>
      <c r="D26" s="10"/>
      <c r="E26" s="18"/>
    </row>
    <row r="27" spans="1:5" ht="15" x14ac:dyDescent="0.2">
      <c r="A27" s="7"/>
      <c r="B27" s="15" t="s">
        <v>28</v>
      </c>
      <c r="C27" s="16"/>
      <c r="D27" s="10">
        <f>SUM(D17:D26)</f>
        <v>307059.48000000004</v>
      </c>
      <c r="E27" s="18"/>
    </row>
    <row r="28" spans="1:5" ht="15.75" x14ac:dyDescent="0.25">
      <c r="A28" s="7">
        <v>3</v>
      </c>
      <c r="B28" s="13" t="s">
        <v>29</v>
      </c>
      <c r="C28" s="14"/>
      <c r="D28" s="7"/>
      <c r="E28" s="18"/>
    </row>
    <row r="29" spans="1:5" ht="15" x14ac:dyDescent="0.2">
      <c r="A29" s="19"/>
      <c r="B29" s="20" t="s">
        <v>30</v>
      </c>
      <c r="C29" s="20"/>
      <c r="D29" s="10">
        <f>[1]годовой16!I32*'[1]год 18 Запрос'!$C$7</f>
        <v>129577.44811209236</v>
      </c>
      <c r="E29" s="18"/>
    </row>
    <row r="30" spans="1:5" ht="15" x14ac:dyDescent="0.2">
      <c r="A30" s="19"/>
      <c r="B30" s="21" t="s">
        <v>31</v>
      </c>
      <c r="C30" s="21"/>
      <c r="D30" s="10">
        <v>84536</v>
      </c>
      <c r="E30" s="18"/>
    </row>
    <row r="31" spans="1:5" ht="15" x14ac:dyDescent="0.2">
      <c r="A31" s="19"/>
      <c r="B31" s="20" t="s">
        <v>32</v>
      </c>
      <c r="C31" s="20"/>
      <c r="D31" s="10">
        <f>[1]годовой16!I34*'[1]год 18 Запрос'!$C$7</f>
        <v>0</v>
      </c>
      <c r="E31" s="18"/>
    </row>
    <row r="32" spans="1:5" ht="15" x14ac:dyDescent="0.2">
      <c r="A32" s="19"/>
      <c r="B32" s="15" t="s">
        <v>33</v>
      </c>
      <c r="C32" s="16"/>
      <c r="D32" s="10">
        <f>[1]годовой16!I36*'[1]год 18 Запрос'!$C$7</f>
        <v>26826.516648694025</v>
      </c>
      <c r="E32" s="18"/>
    </row>
    <row r="33" spans="1:5" ht="15" x14ac:dyDescent="0.2">
      <c r="A33" s="19"/>
      <c r="B33" s="15" t="s">
        <v>34</v>
      </c>
      <c r="C33" s="16"/>
      <c r="D33" s="10">
        <f>[1]годовой16!I37*'[1]год 18 Запрос'!$C$7</f>
        <v>8749.0503008867545</v>
      </c>
      <c r="E33" s="18"/>
    </row>
    <row r="34" spans="1:5" ht="15" x14ac:dyDescent="0.2">
      <c r="A34" s="19"/>
      <c r="B34" s="15" t="s">
        <v>35</v>
      </c>
      <c r="C34" s="16"/>
      <c r="D34" s="10">
        <v>0</v>
      </c>
      <c r="E34" s="18"/>
    </row>
    <row r="35" spans="1:5" ht="15" x14ac:dyDescent="0.2">
      <c r="A35" s="19"/>
      <c r="B35" s="15" t="s">
        <v>36</v>
      </c>
      <c r="C35" s="16"/>
      <c r="D35" s="10">
        <f>'[1]год 18 Запрос'!L7+'[1]год 18 Запрос'!M7</f>
        <v>8270.0009153494757</v>
      </c>
      <c r="E35" s="18"/>
    </row>
    <row r="36" spans="1:5" ht="15" x14ac:dyDescent="0.2">
      <c r="A36" s="19"/>
      <c r="B36" s="15" t="s">
        <v>37</v>
      </c>
      <c r="C36" s="16"/>
      <c r="D36" s="10">
        <f>[1]годовой16!I40*'[1]год 18 Запрос'!$C$7</f>
        <v>5348.7255301958685</v>
      </c>
      <c r="E36" s="18"/>
    </row>
    <row r="37" spans="1:5" ht="15" x14ac:dyDescent="0.2">
      <c r="A37" s="19"/>
      <c r="B37" s="15" t="s">
        <v>38</v>
      </c>
      <c r="C37" s="16"/>
      <c r="D37" s="10">
        <f>'[1]год 18 Запрос'!J7</f>
        <v>33409</v>
      </c>
      <c r="E37" s="18"/>
    </row>
    <row r="38" spans="1:5" ht="15" x14ac:dyDescent="0.2">
      <c r="A38" s="19"/>
      <c r="B38" s="15" t="s">
        <v>39</v>
      </c>
      <c r="C38" s="16"/>
      <c r="D38" s="10">
        <f>'[1]год 18 Запрос'!K7</f>
        <v>0</v>
      </c>
      <c r="E38" s="18"/>
    </row>
    <row r="39" spans="1:5" ht="18" customHeight="1" x14ac:dyDescent="0.2">
      <c r="A39" s="19"/>
      <c r="B39" s="15" t="s">
        <v>40</v>
      </c>
      <c r="C39" s="16"/>
      <c r="D39" s="10">
        <f>'[1]год 18 Запрос'!X7+'[1]год 18 Запрос'!Z7</f>
        <v>0</v>
      </c>
      <c r="E39" s="18"/>
    </row>
    <row r="40" spans="1:5" ht="15" x14ac:dyDescent="0.2">
      <c r="A40" s="19"/>
      <c r="B40" s="15" t="s">
        <v>41</v>
      </c>
      <c r="C40" s="16"/>
      <c r="D40" s="10">
        <f>[1]годовой16!I44*'[1]год 18 Запрос'!$C$7</f>
        <v>1464.7784354702628</v>
      </c>
      <c r="E40" s="18"/>
    </row>
    <row r="41" spans="1:5" ht="15" x14ac:dyDescent="0.2">
      <c r="A41" s="19"/>
      <c r="B41" s="15" t="s">
        <v>42</v>
      </c>
      <c r="C41" s="16"/>
      <c r="D41" s="10">
        <f>[1]годовой16!I45*'[1]год 18 Запрос'!$C$7</f>
        <v>1267.0651476680082</v>
      </c>
      <c r="E41" s="18"/>
    </row>
    <row r="42" spans="1:5" ht="15" x14ac:dyDescent="0.2">
      <c r="A42" s="19"/>
      <c r="B42" s="15" t="s">
        <v>43</v>
      </c>
      <c r="C42" s="16"/>
      <c r="D42" s="10">
        <f>'[1]год 18 Запрос'!AL7</f>
        <v>0</v>
      </c>
      <c r="E42" s="18"/>
    </row>
    <row r="43" spans="1:5" ht="15" x14ac:dyDescent="0.2">
      <c r="A43" s="19"/>
      <c r="B43" s="15" t="s">
        <v>44</v>
      </c>
      <c r="C43" s="16"/>
      <c r="D43" s="10">
        <v>0</v>
      </c>
      <c r="E43" s="18"/>
    </row>
    <row r="44" spans="1:5" ht="15" x14ac:dyDescent="0.2">
      <c r="A44" s="19"/>
      <c r="B44" s="15" t="s">
        <v>45</v>
      </c>
      <c r="C44" s="16"/>
      <c r="D44" s="10">
        <f>[1]годовой16!I47*'[1]год 18 Запрос'!$C$7</f>
        <v>2114.3904391007909</v>
      </c>
      <c r="E44" s="18"/>
    </row>
    <row r="45" spans="1:5" ht="15" x14ac:dyDescent="0.2">
      <c r="A45" s="19"/>
      <c r="B45" s="15" t="s">
        <v>46</v>
      </c>
      <c r="C45" s="16"/>
      <c r="D45" s="10">
        <f>[1]годовой16!I50*'[1]год 18 Запрос'!$C$7</f>
        <v>3985.6804048545728</v>
      </c>
      <c r="E45" s="18"/>
    </row>
    <row r="46" spans="1:5" ht="15" x14ac:dyDescent="0.2">
      <c r="A46" s="20"/>
      <c r="B46" s="15" t="s">
        <v>47</v>
      </c>
      <c r="C46" s="16"/>
      <c r="D46" s="10">
        <f>[1]годовой16!I53*'[1]год 18 Запрос'!$C$7</f>
        <v>588.59804973131747</v>
      </c>
      <c r="E46" s="18"/>
    </row>
    <row r="47" spans="1:5" ht="15" x14ac:dyDescent="0.2">
      <c r="A47" s="20"/>
      <c r="B47" s="15" t="s">
        <v>48</v>
      </c>
      <c r="C47" s="16"/>
      <c r="D47" s="10">
        <f>(D17+D18)*0.15</f>
        <v>40782.6</v>
      </c>
      <c r="E47" s="18"/>
    </row>
    <row r="48" spans="1:5" ht="15.75" x14ac:dyDescent="0.25">
      <c r="A48" s="20"/>
      <c r="B48" s="22" t="s">
        <v>49</v>
      </c>
      <c r="C48" s="22"/>
      <c r="D48" s="10">
        <f>SUM(D29:D47)-D30</f>
        <v>262383.85398404347</v>
      </c>
      <c r="E48" s="18"/>
    </row>
    <row r="49" spans="1:4" ht="15" x14ac:dyDescent="0.2">
      <c r="A49" s="23"/>
      <c r="B49" s="23"/>
      <c r="C49" s="24"/>
      <c r="D49" s="25"/>
    </row>
    <row r="50" spans="1:4" ht="15" x14ac:dyDescent="0.2">
      <c r="A50" s="26"/>
      <c r="B50" s="26"/>
      <c r="C50" s="26"/>
      <c r="D50" s="26"/>
    </row>
    <row r="51" spans="1:4" ht="15" x14ac:dyDescent="0.2">
      <c r="A51" s="26"/>
      <c r="B51" s="26" t="s">
        <v>50</v>
      </c>
      <c r="C51" s="26"/>
      <c r="D51" s="26"/>
    </row>
  </sheetData>
  <mergeCells count="40"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D1"/>
    <mergeCell ref="A3:C3"/>
    <mergeCell ref="A4:C4"/>
    <mergeCell ref="B7:B8"/>
    <mergeCell ref="B9:C9"/>
    <mergeCell ref="B10:C10"/>
  </mergeCells>
  <pageMargins left="0.74803149606299213" right="0.31496062992125984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пер Павлова  16</vt:lpstr>
      <vt:lpstr>пер Павлова  14</vt:lpstr>
      <vt:lpstr>пер Павлова  12</vt:lpstr>
      <vt:lpstr>пер Павлова  9а</vt:lpstr>
      <vt:lpstr>каларвш 145 а</vt:lpstr>
      <vt:lpstr>Центральная 58а</vt:lpstr>
      <vt:lpstr>Кольцова 19</vt:lpstr>
      <vt:lpstr>Сибирская 42а </vt:lpstr>
      <vt:lpstr>Ватутина 25 а </vt:lpstr>
      <vt:lpstr>Ватутина 25 б</vt:lpstr>
      <vt:lpstr>Ватутина 25 в </vt:lpstr>
      <vt:lpstr>Павлова 129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2019-04-04T07:07:35Z</dcterms:created>
  <dcterms:modified xsi:type="dcterms:W3CDTF">2019-04-04T07:13:30Z</dcterms:modified>
</cp:coreProperties>
</file>