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firstSheet="11" activeTab="17"/>
  </bookViews>
  <sheets>
    <sheet name="пер Павлова 10а " sheetId="10" r:id="rId1"/>
    <sheet name="Павлова 91а" sheetId="9" r:id="rId2"/>
    <sheet name="Партизанская 10" sheetId="2" r:id="rId3"/>
    <sheet name="Партизанская 4" sheetId="1" r:id="rId4"/>
    <sheet name="ул Партизанская 14" sheetId="3" r:id="rId5"/>
    <sheet name="Партизанская 17" sheetId="4" r:id="rId6"/>
    <sheet name="ул Партизанская 18" sheetId="5" r:id="rId7"/>
    <sheet name="Партизанская 24" sheetId="6" r:id="rId8"/>
    <sheet name="Партизанская 36" sheetId="7" r:id="rId9"/>
    <sheet name="ул Партизанская 40" sheetId="8" r:id="rId10"/>
    <sheet name="Павлова 75" sheetId="11" r:id="rId11"/>
    <sheet name="Победы 65" sheetId="12" r:id="rId12"/>
    <sheet name="Победы 100" sheetId="13" r:id="rId13"/>
    <sheet name="Победы 110" sheetId="14" r:id="rId14"/>
    <sheet name="Победы 138" sheetId="15" r:id="rId15"/>
    <sheet name="Победы 152" sheetId="16" r:id="rId16"/>
    <sheet name="Победы 170" sheetId="17" r:id="rId17"/>
    <sheet name="Победы 176" sheetId="18" r:id="rId18"/>
  </sheets>
  <externalReferences>
    <externalReference r:id="rId19"/>
  </externalReferences>
  <calcPr calcId="145621"/>
</workbook>
</file>

<file path=xl/calcChain.xml><?xml version="1.0" encoding="utf-8"?>
<calcChain xmlns="http://schemas.openxmlformats.org/spreadsheetml/2006/main">
  <c r="D56" i="18" l="1"/>
  <c r="D55" i="18"/>
  <c r="D54" i="18"/>
  <c r="D53" i="18"/>
  <c r="D52" i="18"/>
  <c r="D51" i="18"/>
  <c r="D50" i="18"/>
  <c r="D49" i="18"/>
  <c r="D47" i="18"/>
  <c r="D45" i="18"/>
  <c r="D44" i="18"/>
  <c r="D43" i="18"/>
  <c r="D42" i="18"/>
  <c r="D41" i="18"/>
  <c r="D40" i="18"/>
  <c r="D39" i="18"/>
  <c r="D37" i="18"/>
  <c r="D36" i="18"/>
  <c r="D35" i="18"/>
  <c r="D34" i="18"/>
  <c r="D32" i="18"/>
  <c r="D28" i="18"/>
  <c r="D27" i="18"/>
  <c r="D48" i="18" s="1"/>
  <c r="D26" i="18"/>
  <c r="D25" i="18"/>
  <c r="D24" i="18"/>
  <c r="D23" i="18"/>
  <c r="D22" i="18"/>
  <c r="D21" i="18"/>
  <c r="D20" i="18"/>
  <c r="D19" i="18"/>
  <c r="D18" i="18"/>
  <c r="D17" i="18"/>
  <c r="D30" i="18" s="1"/>
  <c r="D14" i="18"/>
  <c r="D13" i="18"/>
  <c r="D12" i="18"/>
  <c r="D11" i="18"/>
  <c r="D10" i="18"/>
  <c r="D15" i="18" s="1"/>
  <c r="D8" i="18"/>
  <c r="D7" i="18"/>
  <c r="D56" i="17"/>
  <c r="D55" i="17"/>
  <c r="D54" i="17"/>
  <c r="D53" i="17"/>
  <c r="D52" i="17"/>
  <c r="D51" i="17"/>
  <c r="D50" i="17"/>
  <c r="D49" i="17"/>
  <c r="D47" i="17"/>
  <c r="D45" i="17"/>
  <c r="D44" i="17"/>
  <c r="D43" i="17"/>
  <c r="D42" i="17"/>
  <c r="D41" i="17"/>
  <c r="D40" i="17"/>
  <c r="D39" i="17"/>
  <c r="D37" i="17"/>
  <c r="D36" i="17"/>
  <c r="D35" i="17"/>
  <c r="D34" i="17"/>
  <c r="D32" i="17"/>
  <c r="D28" i="17"/>
  <c r="D27" i="17"/>
  <c r="D48" i="17" s="1"/>
  <c r="D26" i="17"/>
  <c r="D25" i="17"/>
  <c r="D24" i="17"/>
  <c r="D23" i="17"/>
  <c r="D22" i="17"/>
  <c r="D21" i="17"/>
  <c r="D20" i="17"/>
  <c r="D19" i="17"/>
  <c r="D18" i="17"/>
  <c r="D17" i="17"/>
  <c r="D30" i="17" s="1"/>
  <c r="D14" i="17"/>
  <c r="D13" i="17"/>
  <c r="D12" i="17"/>
  <c r="D11" i="17"/>
  <c r="D10" i="17"/>
  <c r="D15" i="17" s="1"/>
  <c r="D8" i="17"/>
  <c r="D7" i="17"/>
  <c r="D56" i="16"/>
  <c r="D55" i="16"/>
  <c r="D54" i="16"/>
  <c r="D53" i="16"/>
  <c r="D52" i="16"/>
  <c r="D51" i="16"/>
  <c r="D50" i="16"/>
  <c r="D49" i="16"/>
  <c r="D47" i="16"/>
  <c r="D45" i="16"/>
  <c r="D44" i="16"/>
  <c r="D43" i="16"/>
  <c r="D42" i="16"/>
  <c r="D41" i="16"/>
  <c r="D40" i="16"/>
  <c r="D39" i="16"/>
  <c r="D37" i="16"/>
  <c r="D36" i="16"/>
  <c r="D35" i="16"/>
  <c r="D34" i="16"/>
  <c r="D32" i="16"/>
  <c r="D28" i="16"/>
  <c r="D27" i="16"/>
  <c r="D48" i="16" s="1"/>
  <c r="D26" i="16"/>
  <c r="D25" i="16"/>
  <c r="D24" i="16"/>
  <c r="D23" i="16"/>
  <c r="D22" i="16"/>
  <c r="D21" i="16"/>
  <c r="D20" i="16"/>
  <c r="D19" i="16"/>
  <c r="D18" i="16"/>
  <c r="D17" i="16"/>
  <c r="D30" i="16" s="1"/>
  <c r="D14" i="16"/>
  <c r="D13" i="16"/>
  <c r="D12" i="16"/>
  <c r="D11" i="16"/>
  <c r="D10" i="16"/>
  <c r="D15" i="16" s="1"/>
  <c r="D8" i="16"/>
  <c r="D7" i="16"/>
  <c r="D56" i="15"/>
  <c r="D55" i="15"/>
  <c r="D54" i="15"/>
  <c r="D53" i="15"/>
  <c r="D52" i="15"/>
  <c r="D51" i="15"/>
  <c r="D50" i="15"/>
  <c r="D49" i="15"/>
  <c r="D47" i="15"/>
  <c r="D45" i="15"/>
  <c r="D44" i="15"/>
  <c r="D43" i="15"/>
  <c r="D42" i="15"/>
  <c r="D41" i="15"/>
  <c r="D40" i="15"/>
  <c r="D39" i="15"/>
  <c r="D37" i="15"/>
  <c r="D36" i="15"/>
  <c r="D35" i="15"/>
  <c r="D34" i="15"/>
  <c r="D32" i="15"/>
  <c r="D28" i="15"/>
  <c r="D27" i="15"/>
  <c r="D48" i="15" s="1"/>
  <c r="D26" i="15"/>
  <c r="D25" i="15"/>
  <c r="D24" i="15"/>
  <c r="D23" i="15"/>
  <c r="D22" i="15"/>
  <c r="D21" i="15"/>
  <c r="D20" i="15"/>
  <c r="D19" i="15"/>
  <c r="D18" i="15"/>
  <c r="D17" i="15"/>
  <c r="D30" i="15" s="1"/>
  <c r="D14" i="15"/>
  <c r="D13" i="15"/>
  <c r="D12" i="15"/>
  <c r="D11" i="15"/>
  <c r="D10" i="15"/>
  <c r="D15" i="15" s="1"/>
  <c r="D8" i="15"/>
  <c r="D7" i="15"/>
  <c r="D56" i="14"/>
  <c r="D55" i="14"/>
  <c r="D54" i="14"/>
  <c r="D53" i="14"/>
  <c r="D52" i="14"/>
  <c r="D51" i="14"/>
  <c r="D50" i="14"/>
  <c r="D49" i="14"/>
  <c r="D47" i="14"/>
  <c r="D45" i="14"/>
  <c r="D44" i="14"/>
  <c r="D43" i="14"/>
  <c r="D42" i="14"/>
  <c r="D41" i="14"/>
  <c r="D40" i="14"/>
  <c r="D39" i="14"/>
  <c r="D37" i="14"/>
  <c r="D36" i="14"/>
  <c r="D35" i="14"/>
  <c r="D34" i="14"/>
  <c r="D32" i="14"/>
  <c r="D28" i="14"/>
  <c r="D27" i="14"/>
  <c r="D48" i="14" s="1"/>
  <c r="D26" i="14"/>
  <c r="D25" i="14"/>
  <c r="D24" i="14"/>
  <c r="D23" i="14"/>
  <c r="D22" i="14"/>
  <c r="D21" i="14"/>
  <c r="D20" i="14"/>
  <c r="D19" i="14"/>
  <c r="D18" i="14"/>
  <c r="D17" i="14"/>
  <c r="D30" i="14" s="1"/>
  <c r="D14" i="14"/>
  <c r="D13" i="14"/>
  <c r="D12" i="14"/>
  <c r="D11" i="14"/>
  <c r="D10" i="14"/>
  <c r="D15" i="14" s="1"/>
  <c r="D8" i="14"/>
  <c r="D7" i="14"/>
  <c r="D55" i="13"/>
  <c r="D54" i="13"/>
  <c r="D53" i="13"/>
  <c r="D52" i="13"/>
  <c r="D51" i="13"/>
  <c r="D50" i="13"/>
  <c r="D49" i="13"/>
  <c r="D47" i="13"/>
  <c r="D45" i="13"/>
  <c r="D44" i="13"/>
  <c r="D43" i="13"/>
  <c r="D42" i="13"/>
  <c r="D41" i="13"/>
  <c r="D40" i="13"/>
  <c r="D39" i="13"/>
  <c r="D37" i="13"/>
  <c r="D36" i="13"/>
  <c r="D35" i="13"/>
  <c r="D57" i="13" s="1"/>
  <c r="D34" i="13"/>
  <c r="D32" i="13"/>
  <c r="D28" i="13"/>
  <c r="D27" i="13"/>
  <c r="D48" i="13" s="1"/>
  <c r="D26" i="13"/>
  <c r="D25" i="13"/>
  <c r="D24" i="13"/>
  <c r="D23" i="13"/>
  <c r="D22" i="13"/>
  <c r="D21" i="13"/>
  <c r="D20" i="13"/>
  <c r="D19" i="13"/>
  <c r="D18" i="13"/>
  <c r="D17" i="13"/>
  <c r="D56" i="13" s="1"/>
  <c r="D14" i="13"/>
  <c r="D13" i="13"/>
  <c r="D12" i="13"/>
  <c r="D11" i="13"/>
  <c r="D10" i="13"/>
  <c r="D15" i="13" s="1"/>
  <c r="D8" i="13"/>
  <c r="D7" i="13"/>
  <c r="D56" i="12"/>
  <c r="D55" i="12"/>
  <c r="D54" i="12"/>
  <c r="D53" i="12"/>
  <c r="D52" i="12"/>
  <c r="D51" i="12"/>
  <c r="D50" i="12"/>
  <c r="D49" i="12"/>
  <c r="D47" i="12"/>
  <c r="D45" i="12"/>
  <c r="D44" i="12"/>
  <c r="D43" i="12"/>
  <c r="D42" i="12"/>
  <c r="D41" i="12"/>
  <c r="D40" i="12"/>
  <c r="D39" i="12"/>
  <c r="D37" i="12"/>
  <c r="D36" i="12"/>
  <c r="D35" i="12"/>
  <c r="D34" i="12"/>
  <c r="D32" i="12"/>
  <c r="D28" i="12"/>
  <c r="D27" i="12"/>
  <c r="D48" i="12" s="1"/>
  <c r="D26" i="12"/>
  <c r="D25" i="12"/>
  <c r="D24" i="12"/>
  <c r="D23" i="12"/>
  <c r="D22" i="12"/>
  <c r="D21" i="12"/>
  <c r="D20" i="12"/>
  <c r="D19" i="12"/>
  <c r="D18" i="12"/>
  <c r="D17" i="12"/>
  <c r="D30" i="12" s="1"/>
  <c r="D14" i="12"/>
  <c r="D13" i="12"/>
  <c r="D12" i="12"/>
  <c r="D11" i="12"/>
  <c r="D10" i="12"/>
  <c r="D15" i="12" s="1"/>
  <c r="D8" i="12"/>
  <c r="D7" i="12"/>
  <c r="D56" i="11"/>
  <c r="D55" i="11"/>
  <c r="D54" i="11"/>
  <c r="D53" i="11"/>
  <c r="D52" i="11"/>
  <c r="D51" i="11"/>
  <c r="D50" i="11"/>
  <c r="D49" i="11"/>
  <c r="D47" i="11"/>
  <c r="D45" i="11"/>
  <c r="D44" i="11"/>
  <c r="D43" i="11"/>
  <c r="D42" i="11"/>
  <c r="D41" i="11"/>
  <c r="D40" i="11"/>
  <c r="D39" i="11"/>
  <c r="D37" i="11"/>
  <c r="D36" i="11"/>
  <c r="D35" i="11"/>
  <c r="D34" i="11"/>
  <c r="D32" i="11"/>
  <c r="D28" i="11"/>
  <c r="D27" i="11"/>
  <c r="D48" i="11" s="1"/>
  <c r="D26" i="11"/>
  <c r="D25" i="11"/>
  <c r="D24" i="11"/>
  <c r="D23" i="11"/>
  <c r="D22" i="11"/>
  <c r="D21" i="11"/>
  <c r="D20" i="11"/>
  <c r="D19" i="11"/>
  <c r="D18" i="11"/>
  <c r="D17" i="11"/>
  <c r="D30" i="11" s="1"/>
  <c r="D14" i="11"/>
  <c r="D13" i="11"/>
  <c r="D12" i="11"/>
  <c r="D11" i="11"/>
  <c r="D10" i="11"/>
  <c r="D15" i="11" s="1"/>
  <c r="D8" i="11"/>
  <c r="D7" i="11"/>
  <c r="C52" i="10"/>
  <c r="C51" i="10"/>
  <c r="C50" i="10"/>
  <c r="C49" i="10"/>
  <c r="C48" i="10"/>
  <c r="C47" i="10"/>
  <c r="C46" i="10"/>
  <c r="C45" i="10"/>
  <c r="C43" i="10"/>
  <c r="C42" i="10"/>
  <c r="C41" i="10"/>
  <c r="C40" i="10"/>
  <c r="C39" i="10"/>
  <c r="C38" i="10"/>
  <c r="C37" i="10"/>
  <c r="C35" i="10"/>
  <c r="C34" i="10"/>
  <c r="C33" i="10"/>
  <c r="C54" i="10" s="1"/>
  <c r="C32" i="10"/>
  <c r="C31" i="10"/>
  <c r="C30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53" i="10" s="1"/>
  <c r="C12" i="10"/>
  <c r="C11" i="10"/>
  <c r="C10" i="10"/>
  <c r="C9" i="10"/>
  <c r="C8" i="10"/>
  <c r="C13" i="10" s="1"/>
  <c r="D51" i="9"/>
  <c r="C51" i="9"/>
  <c r="D50" i="9"/>
  <c r="C50" i="9"/>
  <c r="D49" i="9"/>
  <c r="C49" i="9"/>
  <c r="D48" i="9"/>
  <c r="C48" i="9"/>
  <c r="D47" i="9"/>
  <c r="C47" i="9"/>
  <c r="D46" i="9"/>
  <c r="C46" i="9"/>
  <c r="D45" i="9"/>
  <c r="C45" i="9"/>
  <c r="D44" i="9"/>
  <c r="C44" i="9"/>
  <c r="D42" i="9"/>
  <c r="C42" i="9"/>
  <c r="D41" i="9"/>
  <c r="C41" i="9"/>
  <c r="D40" i="9"/>
  <c r="C40" i="9"/>
  <c r="D38" i="9"/>
  <c r="C38" i="9"/>
  <c r="D37" i="9"/>
  <c r="C37" i="9"/>
  <c r="D36" i="9"/>
  <c r="C36" i="9"/>
  <c r="D34" i="9"/>
  <c r="C34" i="9"/>
  <c r="D33" i="9"/>
  <c r="C33" i="9"/>
  <c r="D32" i="9"/>
  <c r="C32" i="9"/>
  <c r="D31" i="9"/>
  <c r="C31" i="9"/>
  <c r="D29" i="9"/>
  <c r="C29" i="9"/>
  <c r="D25" i="9"/>
  <c r="C25" i="9"/>
  <c r="D24" i="9"/>
  <c r="C24" i="9"/>
  <c r="D23" i="9"/>
  <c r="C23" i="9"/>
  <c r="D22" i="9"/>
  <c r="C22" i="9"/>
  <c r="D21" i="9"/>
  <c r="C21" i="9"/>
  <c r="D20" i="9"/>
  <c r="C20" i="9"/>
  <c r="D19" i="9"/>
  <c r="C19" i="9"/>
  <c r="D18" i="9"/>
  <c r="C18" i="9"/>
  <c r="D17" i="9"/>
  <c r="C17" i="9"/>
  <c r="D16" i="9"/>
  <c r="C16" i="9"/>
  <c r="D15" i="9"/>
  <c r="C15" i="9"/>
  <c r="D14" i="9"/>
  <c r="D52" i="9" s="1"/>
  <c r="C14" i="9"/>
  <c r="C52" i="9" s="1"/>
  <c r="D11" i="9"/>
  <c r="C11" i="9"/>
  <c r="D9" i="9"/>
  <c r="C9" i="9"/>
  <c r="D8" i="9"/>
  <c r="C8" i="9"/>
  <c r="D7" i="9"/>
  <c r="D12" i="9" s="1"/>
  <c r="C7" i="9"/>
  <c r="C12" i="9" s="1"/>
  <c r="D54" i="8"/>
  <c r="D53" i="8"/>
  <c r="D52" i="8"/>
  <c r="D51" i="8"/>
  <c r="D50" i="8"/>
  <c r="D49" i="8"/>
  <c r="D48" i="8"/>
  <c r="D47" i="8"/>
  <c r="D46" i="8"/>
  <c r="D44" i="8"/>
  <c r="D43" i="8"/>
  <c r="D42" i="8"/>
  <c r="D41" i="8"/>
  <c r="D40" i="8"/>
  <c r="D39" i="8"/>
  <c r="D38" i="8"/>
  <c r="D36" i="8"/>
  <c r="D35" i="8"/>
  <c r="D34" i="8"/>
  <c r="D32" i="8"/>
  <c r="D56" i="8" s="1"/>
  <c r="D28" i="8"/>
  <c r="D27" i="8"/>
  <c r="D26" i="8"/>
  <c r="D25" i="8"/>
  <c r="D24" i="8"/>
  <c r="D23" i="8"/>
  <c r="D22" i="8"/>
  <c r="D21" i="8"/>
  <c r="D20" i="8"/>
  <c r="D19" i="8"/>
  <c r="D18" i="8"/>
  <c r="D55" i="8" s="1"/>
  <c r="D17" i="8"/>
  <c r="D30" i="8" s="1"/>
  <c r="D14" i="8"/>
  <c r="D13" i="8"/>
  <c r="D12" i="8"/>
  <c r="D11" i="8"/>
  <c r="D10" i="8"/>
  <c r="D15" i="8" s="1"/>
  <c r="D8" i="8"/>
  <c r="D7" i="8"/>
  <c r="D54" i="7"/>
  <c r="D53" i="7"/>
  <c r="D52" i="7"/>
  <c r="D51" i="7"/>
  <c r="D50" i="7"/>
  <c r="D49" i="7"/>
  <c r="D48" i="7"/>
  <c r="D47" i="7"/>
  <c r="D46" i="7"/>
  <c r="D44" i="7"/>
  <c r="D43" i="7"/>
  <c r="D42" i="7"/>
  <c r="D41" i="7"/>
  <c r="D40" i="7"/>
  <c r="D39" i="7"/>
  <c r="D38" i="7"/>
  <c r="D36" i="7"/>
  <c r="D35" i="7"/>
  <c r="D34" i="7"/>
  <c r="D32" i="7"/>
  <c r="D56" i="7" s="1"/>
  <c r="D28" i="7"/>
  <c r="D27" i="7"/>
  <c r="D26" i="7"/>
  <c r="D25" i="7"/>
  <c r="D24" i="7"/>
  <c r="D23" i="7"/>
  <c r="D22" i="7"/>
  <c r="D21" i="7"/>
  <c r="D20" i="7"/>
  <c r="D19" i="7"/>
  <c r="D18" i="7"/>
  <c r="D55" i="7" s="1"/>
  <c r="D17" i="7"/>
  <c r="D30" i="7" s="1"/>
  <c r="D14" i="7"/>
  <c r="D13" i="7"/>
  <c r="D12" i="7"/>
  <c r="D11" i="7"/>
  <c r="D15" i="7" s="1"/>
  <c r="D10" i="7"/>
  <c r="D8" i="7"/>
  <c r="D7" i="7"/>
  <c r="D54" i="6"/>
  <c r="D53" i="6"/>
  <c r="D52" i="6"/>
  <c r="D51" i="6"/>
  <c r="D50" i="6"/>
  <c r="D49" i="6"/>
  <c r="D48" i="6"/>
  <c r="D47" i="6"/>
  <c r="D46" i="6"/>
  <c r="D44" i="6"/>
  <c r="D43" i="6"/>
  <c r="D42" i="6"/>
  <c r="D41" i="6"/>
  <c r="D40" i="6"/>
  <c r="D39" i="6"/>
  <c r="D38" i="6"/>
  <c r="D36" i="6"/>
  <c r="D35" i="6"/>
  <c r="D34" i="6"/>
  <c r="D32" i="6"/>
  <c r="D56" i="6" s="1"/>
  <c r="D28" i="6"/>
  <c r="D27" i="6"/>
  <c r="D26" i="6"/>
  <c r="D25" i="6"/>
  <c r="D24" i="6"/>
  <c r="D23" i="6"/>
  <c r="D22" i="6"/>
  <c r="D21" i="6"/>
  <c r="D20" i="6"/>
  <c r="D19" i="6"/>
  <c r="D18" i="6"/>
  <c r="D55" i="6" s="1"/>
  <c r="D17" i="6"/>
  <c r="D30" i="6" s="1"/>
  <c r="D14" i="6"/>
  <c r="D13" i="6"/>
  <c r="D12" i="6"/>
  <c r="D11" i="6"/>
  <c r="D10" i="6"/>
  <c r="D15" i="6" s="1"/>
  <c r="D8" i="6"/>
  <c r="D7" i="6"/>
  <c r="D56" i="5"/>
  <c r="D55" i="5"/>
  <c r="D54" i="5"/>
  <c r="D53" i="5"/>
  <c r="D52" i="5"/>
  <c r="D51" i="5"/>
  <c r="D50" i="5"/>
  <c r="D49" i="5"/>
  <c r="D47" i="5"/>
  <c r="D45" i="5"/>
  <c r="D44" i="5"/>
  <c r="D43" i="5"/>
  <c r="D42" i="5"/>
  <c r="D41" i="5"/>
  <c r="D40" i="5"/>
  <c r="D39" i="5"/>
  <c r="D37" i="5"/>
  <c r="D36" i="5"/>
  <c r="D35" i="5"/>
  <c r="D34" i="5"/>
  <c r="D32" i="5"/>
  <c r="D28" i="5"/>
  <c r="D27" i="5"/>
  <c r="D48" i="5" s="1"/>
  <c r="D26" i="5"/>
  <c r="D25" i="5"/>
  <c r="D24" i="5"/>
  <c r="D23" i="5"/>
  <c r="D22" i="5"/>
  <c r="D21" i="5"/>
  <c r="D20" i="5"/>
  <c r="D19" i="5"/>
  <c r="D18" i="5"/>
  <c r="D17" i="5"/>
  <c r="D30" i="5" s="1"/>
  <c r="D14" i="5"/>
  <c r="D13" i="5"/>
  <c r="D12" i="5"/>
  <c r="D11" i="5"/>
  <c r="D10" i="5"/>
  <c r="D15" i="5" s="1"/>
  <c r="D8" i="5"/>
  <c r="D7" i="5"/>
  <c r="D55" i="4"/>
  <c r="D54" i="4"/>
  <c r="D53" i="4"/>
  <c r="D52" i="4"/>
  <c r="D51" i="4"/>
  <c r="D50" i="4"/>
  <c r="D49" i="4"/>
  <c r="D47" i="4"/>
  <c r="D45" i="4"/>
  <c r="D44" i="4"/>
  <c r="D43" i="4"/>
  <c r="D42" i="4"/>
  <c r="D41" i="4"/>
  <c r="D40" i="4"/>
  <c r="D39" i="4"/>
  <c r="D37" i="4"/>
  <c r="D36" i="4"/>
  <c r="D35" i="4"/>
  <c r="D34" i="4"/>
  <c r="D32" i="4"/>
  <c r="D28" i="4"/>
  <c r="D27" i="4"/>
  <c r="D48" i="4" s="1"/>
  <c r="D26" i="4"/>
  <c r="D25" i="4"/>
  <c r="D24" i="4"/>
  <c r="D23" i="4"/>
  <c r="D22" i="4"/>
  <c r="D21" i="4"/>
  <c r="D20" i="4"/>
  <c r="D19" i="4"/>
  <c r="D18" i="4"/>
  <c r="D17" i="4"/>
  <c r="D56" i="4" s="1"/>
  <c r="D14" i="4"/>
  <c r="D13" i="4"/>
  <c r="D12" i="4"/>
  <c r="D11" i="4"/>
  <c r="D10" i="4"/>
  <c r="D15" i="4" s="1"/>
  <c r="D8" i="4"/>
  <c r="D7" i="4"/>
  <c r="D56" i="3"/>
  <c r="D55" i="3"/>
  <c r="D54" i="3"/>
  <c r="D53" i="3"/>
  <c r="D52" i="3"/>
  <c r="D51" i="3"/>
  <c r="D50" i="3"/>
  <c r="D49" i="3"/>
  <c r="D47" i="3"/>
  <c r="D45" i="3"/>
  <c r="D44" i="3"/>
  <c r="D43" i="3"/>
  <c r="D42" i="3"/>
  <c r="D41" i="3"/>
  <c r="D40" i="3"/>
  <c r="D39" i="3"/>
  <c r="D37" i="3"/>
  <c r="D36" i="3"/>
  <c r="D35" i="3"/>
  <c r="D34" i="3"/>
  <c r="D32" i="3"/>
  <c r="D28" i="3"/>
  <c r="D27" i="3"/>
  <c r="D48" i="3" s="1"/>
  <c r="D26" i="3"/>
  <c r="D25" i="3"/>
  <c r="D24" i="3"/>
  <c r="D23" i="3"/>
  <c r="D22" i="3"/>
  <c r="D21" i="3"/>
  <c r="D20" i="3"/>
  <c r="D19" i="3"/>
  <c r="D18" i="3"/>
  <c r="D17" i="3"/>
  <c r="D30" i="3" s="1"/>
  <c r="D14" i="3"/>
  <c r="D13" i="3"/>
  <c r="D12" i="3"/>
  <c r="D11" i="3"/>
  <c r="D10" i="3"/>
  <c r="D15" i="3" s="1"/>
  <c r="D8" i="3"/>
  <c r="D7" i="3"/>
  <c r="D55" i="2"/>
  <c r="D54" i="2"/>
  <c r="D53" i="2"/>
  <c r="D52" i="2"/>
  <c r="D51" i="2"/>
  <c r="D50" i="2"/>
  <c r="D49" i="2"/>
  <c r="D47" i="2"/>
  <c r="D45" i="2"/>
  <c r="D44" i="2"/>
  <c r="D43" i="2"/>
  <c r="D42" i="2"/>
  <c r="D41" i="2"/>
  <c r="D40" i="2"/>
  <c r="D39" i="2"/>
  <c r="D37" i="2"/>
  <c r="D36" i="2"/>
  <c r="D35" i="2"/>
  <c r="D34" i="2"/>
  <c r="D32" i="2"/>
  <c r="D28" i="2"/>
  <c r="D27" i="2"/>
  <c r="D48" i="2" s="1"/>
  <c r="D26" i="2"/>
  <c r="D25" i="2"/>
  <c r="D24" i="2"/>
  <c r="D23" i="2"/>
  <c r="D22" i="2"/>
  <c r="D21" i="2"/>
  <c r="D20" i="2"/>
  <c r="D19" i="2"/>
  <c r="D18" i="2"/>
  <c r="D17" i="2"/>
  <c r="D56" i="2" s="1"/>
  <c r="D14" i="2"/>
  <c r="D13" i="2"/>
  <c r="D12" i="2"/>
  <c r="D11" i="2"/>
  <c r="D10" i="2"/>
  <c r="D15" i="2" s="1"/>
  <c r="D8" i="2"/>
  <c r="D7" i="2"/>
  <c r="D56" i="1"/>
  <c r="D55" i="1"/>
  <c r="D54" i="1"/>
  <c r="D53" i="1"/>
  <c r="D52" i="1"/>
  <c r="D51" i="1"/>
  <c r="D50" i="1"/>
  <c r="D49" i="1"/>
  <c r="D47" i="1"/>
  <c r="D45" i="1"/>
  <c r="D44" i="1"/>
  <c r="D43" i="1"/>
  <c r="D42" i="1"/>
  <c r="D41" i="1"/>
  <c r="D40" i="1"/>
  <c r="D39" i="1"/>
  <c r="D37" i="1"/>
  <c r="D36" i="1"/>
  <c r="D35" i="1"/>
  <c r="D34" i="1"/>
  <c r="D32" i="1"/>
  <c r="D28" i="1"/>
  <c r="D27" i="1"/>
  <c r="D48" i="1" s="1"/>
  <c r="D26" i="1"/>
  <c r="D25" i="1"/>
  <c r="D24" i="1"/>
  <c r="D23" i="1"/>
  <c r="D22" i="1"/>
  <c r="D21" i="1"/>
  <c r="D20" i="1"/>
  <c r="D19" i="1"/>
  <c r="D18" i="1"/>
  <c r="D17" i="1"/>
  <c r="D30" i="1" s="1"/>
  <c r="D14" i="1"/>
  <c r="D13" i="1"/>
  <c r="D12" i="1"/>
  <c r="D11" i="1"/>
  <c r="D10" i="1"/>
  <c r="D15" i="1" s="1"/>
  <c r="D8" i="1"/>
  <c r="D7" i="1"/>
  <c r="D57" i="18" l="1"/>
  <c r="D57" i="17"/>
  <c r="D57" i="16"/>
  <c r="D57" i="15"/>
  <c r="D57" i="14"/>
  <c r="D30" i="13"/>
  <c r="D57" i="12"/>
  <c r="D57" i="11"/>
  <c r="C28" i="10"/>
  <c r="C53" i="9"/>
  <c r="D53" i="9"/>
  <c r="C27" i="9"/>
  <c r="D27" i="9"/>
  <c r="D57" i="5"/>
  <c r="D57" i="4"/>
  <c r="D30" i="4"/>
  <c r="D57" i="3"/>
  <c r="D57" i="2"/>
  <c r="D30" i="2"/>
  <c r="D57" i="1"/>
</calcChain>
</file>

<file path=xl/sharedStrings.xml><?xml version="1.0" encoding="utf-8"?>
<sst xmlns="http://schemas.openxmlformats.org/spreadsheetml/2006/main" count="1067" uniqueCount="79">
  <si>
    <t>ЕЖЕГОДНЫЙ ОТЧЕТ ООО "РЭО"</t>
  </si>
  <si>
    <t>перед собственниками о расходовании денежных средств</t>
  </si>
  <si>
    <t xml:space="preserve">на содержание и текущий ремонт жилого дома </t>
  </si>
  <si>
    <t>ул. Партизанская, 4 за   2018 года</t>
  </si>
  <si>
    <t>№ п/п</t>
  </si>
  <si>
    <t>Показатели</t>
  </si>
  <si>
    <t>2018 год</t>
  </si>
  <si>
    <t>Средний расход в месяц</t>
  </si>
  <si>
    <t>Сальдо входящие</t>
  </si>
  <si>
    <t>Аванс</t>
  </si>
  <si>
    <t>Задолженность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</si>
  <si>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</si>
  <si>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</si>
  <si>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</si>
  <si>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</si>
  <si>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платные услуги</t>
  </si>
  <si>
    <t>Поступило за лифт</t>
  </si>
  <si>
    <t xml:space="preserve">ИТОГО </t>
  </si>
  <si>
    <t>Начисления</t>
  </si>
  <si>
    <t>Начислено за содержание и текущий ремонт</t>
  </si>
  <si>
    <t>Начислено за содержание и текущий ремонт за нежилые помещения</t>
  </si>
  <si>
    <t>Ком ресурс элетроэнер на СОИ</t>
  </si>
  <si>
    <t>Ком ресурс ГВС на СОИ</t>
  </si>
  <si>
    <t>Ком ресурс ХВС на СОИ</t>
  </si>
  <si>
    <t>Ком ресурс Водоотведение на СОИ</t>
  </si>
  <si>
    <t>Начислено за территорию</t>
  </si>
  <si>
    <t>Начислено за ТОВДГО</t>
  </si>
  <si>
    <t>почтовые ящики</t>
  </si>
  <si>
    <t>Лифт</t>
  </si>
  <si>
    <t>ВидеоНаблюдение</t>
  </si>
  <si>
    <t>Замена Электросчетчиков</t>
  </si>
  <si>
    <t>Итого нач.</t>
  </si>
  <si>
    <t>Расходы</t>
  </si>
  <si>
    <t>Зарплата</t>
  </si>
  <si>
    <t>В том числе зарп дворника и уборщика</t>
  </si>
  <si>
    <t>тек ремонт</t>
  </si>
  <si>
    <t>в т.ч. НДФЛ</t>
  </si>
  <si>
    <t>Уплаченые налоги от зарплаты</t>
  </si>
  <si>
    <t>УСН (упрощенная система налогообложения)</t>
  </si>
  <si>
    <t>Оплата тех обсж лифта</t>
  </si>
  <si>
    <t>Материалы</t>
  </si>
  <si>
    <t>Аренда офиса</t>
  </si>
  <si>
    <t>Выставленные ОДН по горячей воде</t>
  </si>
  <si>
    <t>Выставленные ОДН по электроэнергии</t>
  </si>
  <si>
    <t>Выставленные ОДН по холодной воде и водоотведению</t>
  </si>
  <si>
    <t>Услуги почты (за сбор платежей)</t>
  </si>
  <si>
    <t>Обслуживание оргтехники и программное обеспечивание</t>
  </si>
  <si>
    <t>Оценка соответствования лифта</t>
  </si>
  <si>
    <t>ТО ВДГО</t>
  </si>
  <si>
    <t>Югбанк -расчетно кассовое обслуживание</t>
  </si>
  <si>
    <t>ЮТК - услуги связи</t>
  </si>
  <si>
    <t>Оплата аварийного телефона</t>
  </si>
  <si>
    <t>Транспортные услуги</t>
  </si>
  <si>
    <t>Центр стандартизации и метрологии - поверка манометров</t>
  </si>
  <si>
    <t>Амортизация инструментов</t>
  </si>
  <si>
    <t>Прочие затраты</t>
  </si>
  <si>
    <t>Рентабельность 15%</t>
  </si>
  <si>
    <t>Всего расходы</t>
  </si>
  <si>
    <t>зам Директор ООО "РЭО"                                А.Г. Грахов</t>
  </si>
  <si>
    <t>ул. Партизанская, 10 за   2018 год</t>
  </si>
  <si>
    <t>Сальдо входящие на 01.01.2019</t>
  </si>
  <si>
    <t>ул. Партизанская, 14 за   2018 год</t>
  </si>
  <si>
    <t>ул. Партизанская, 17 за   2018 год</t>
  </si>
  <si>
    <t>ул. Партизанская, 18 за   2018 год</t>
  </si>
  <si>
    <t>ул. Партизанская, 24 за   2018 год</t>
  </si>
  <si>
    <t>ул. Партизанская, 36 за   2018 год</t>
  </si>
  <si>
    <t>ул. Партизанская, 40 за   2018 год</t>
  </si>
  <si>
    <t>ул. Павлова, 91 а,б за   2018 год</t>
  </si>
  <si>
    <t>Блок А</t>
  </si>
  <si>
    <t>Блок Б</t>
  </si>
  <si>
    <t>пер. Павлова, 10а за   2018 год</t>
  </si>
  <si>
    <t>ул. Павлова, 755 за   2018 год</t>
  </si>
  <si>
    <t>ул. Победы, 65 за   2018 год</t>
  </si>
  <si>
    <t>ул. Победы, 100 за   2018 год</t>
  </si>
  <si>
    <t>ул. Победы, 110 за   2018 год</t>
  </si>
  <si>
    <t>ул. Победы, 138 за   2018 год</t>
  </si>
  <si>
    <t>ул. Победы, 152 за   2018 год</t>
  </si>
  <si>
    <t>ул. Победы, 170 за   2018 год</t>
  </si>
  <si>
    <t>ул. Победы, 176 за 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</si>
</sst>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8"/>
      <name val="Arial"/>
      <charset val="204"/>
    </font>
    <font>
      <sz val="11"/>
      <color indexed="8"/>
      <name val="Calibri"/>
      <family val="2"/>
      <charset val="204"/>
    </font>
    <font>
      <sz val="12"/>
      <color indexed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3" fillId="0" borderId="0" xfId="1" applyFont="1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/>
    <xf numFmtId="0" fontId="4" fillId="0" borderId="0" xfId="1" applyFont="1" applyBorder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wrapText="1"/>
    </xf>
    <xf numFmtId="0" fontId="2" fillId="0" borderId="3" xfId="1" applyBorder="1"/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2" fillId="0" borderId="7" xfId="1" applyBorder="1"/>
    <xf numFmtId="4" fontId="2" fillId="0" borderId="0" xfId="1" applyNumberFormat="1"/>
    <xf numFmtId="0" fontId="2" fillId="0" borderId="8" xfId="1" applyBorder="1"/>
    <xf numFmtId="4" fontId="5" fillId="0" borderId="9" xfId="1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6" fillId="0" borderId="1" xfId="1" applyFont="1" applyBorder="1"/>
    <xf numFmtId="0" fontId="5" fillId="0" borderId="0" xfId="1" applyFont="1" applyBorder="1"/>
    <xf numFmtId="0" fontId="5" fillId="0" borderId="0" xfId="1" applyFont="1" applyBorder="1" applyAlignment="1">
      <alignment wrapText="1"/>
    </xf>
    <xf numFmtId="2" fontId="5" fillId="0" borderId="0" xfId="1" applyNumberFormat="1" applyFont="1" applyBorder="1"/>
    <xf numFmtId="0" fontId="5" fillId="0" borderId="0" xfId="1" applyFont="1"/>
    <xf numFmtId="0" fontId="6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left" wrapText="1"/>
    </xf>
    <xf numFmtId="0" fontId="9" fillId="0" borderId="1" xfId="1" applyFont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3"/>
    <cellStyle name="Обычный_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0;&#1072;&#1087;&#1056;&#1077;&#1084;&#1086;&#1085;&#1090;/2018%20&#1043;&#1086;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тизанская 4"/>
      <sheetName val="Партизанская 10"/>
      <sheetName val="ул Партизанская 14"/>
      <sheetName val="Партизанская 17"/>
      <sheetName val="ул Партизанская 18"/>
      <sheetName val="Партизанская 24"/>
      <sheetName val="Партизанская 36"/>
      <sheetName val="ул Партизанская 40"/>
      <sheetName val="Павлова 91а"/>
      <sheetName val="пер Павлова 10а "/>
      <sheetName val="Павлова 75"/>
      <sheetName val="Победы 65"/>
      <sheetName val="Победы 100"/>
      <sheetName val="Победы 110"/>
      <sheetName val="Победы 138"/>
      <sheetName val="Победы 152"/>
      <sheetName val="Победы 170"/>
      <sheetName val="Победы 176"/>
      <sheetName val="годовой16"/>
      <sheetName val="год 18 Запрос"/>
      <sheetName val="год 16"/>
      <sheetName val="площад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2">
          <cell r="I32">
            <v>79.495366939933959</v>
          </cell>
        </row>
        <row r="35">
          <cell r="I35">
            <v>0</v>
          </cell>
        </row>
        <row r="36">
          <cell r="I36">
            <v>16.457985674045414</v>
          </cell>
        </row>
        <row r="37">
          <cell r="I37">
            <v>5.3675155220164141</v>
          </cell>
        </row>
        <row r="40">
          <cell r="I40">
            <v>3.2814267056416369</v>
          </cell>
        </row>
        <row r="42">
          <cell r="I42">
            <v>0</v>
          </cell>
        </row>
        <row r="44">
          <cell r="I44">
            <v>0.89863707697562134</v>
          </cell>
        </row>
        <row r="45">
          <cell r="I45">
            <v>0.77734058139141604</v>
          </cell>
        </row>
        <row r="46">
          <cell r="I46">
            <v>7.2054470467034198E-2</v>
          </cell>
        </row>
        <row r="47">
          <cell r="I47">
            <v>1.2971720485280926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2.4452027023647687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0.36110309799467327</v>
          </cell>
        </row>
      </sheetData>
      <sheetData sheetId="19">
        <row r="6">
          <cell r="C6">
            <v>2555.9</v>
          </cell>
          <cell r="J6">
            <v>73671.600000000006</v>
          </cell>
          <cell r="K6">
            <v>57657.31</v>
          </cell>
          <cell r="L6">
            <v>18010.96</v>
          </cell>
          <cell r="M6">
            <v>7042.3056340746789</v>
          </cell>
          <cell r="P6">
            <v>0</v>
          </cell>
          <cell r="Q6">
            <v>0</v>
          </cell>
          <cell r="R6">
            <v>0</v>
          </cell>
          <cell r="T6">
            <v>0</v>
          </cell>
          <cell r="V6">
            <v>105456.82</v>
          </cell>
          <cell r="W6">
            <v>90558.28</v>
          </cell>
          <cell r="X6">
            <v>10019.219999999999</v>
          </cell>
          <cell r="Y6">
            <v>7432.64</v>
          </cell>
          <cell r="Z6">
            <v>7872.3</v>
          </cell>
          <cell r="AA6">
            <v>6147.85</v>
          </cell>
          <cell r="AB6">
            <v>91245.9</v>
          </cell>
          <cell r="AC6">
            <v>82975.3</v>
          </cell>
          <cell r="AD6">
            <v>0</v>
          </cell>
          <cell r="AE6">
            <v>0</v>
          </cell>
          <cell r="AF6">
            <v>0</v>
          </cell>
          <cell r="AH6">
            <v>48651.12</v>
          </cell>
          <cell r="AI6">
            <v>41869.4</v>
          </cell>
          <cell r="AJ6">
            <v>309161.88</v>
          </cell>
          <cell r="AK6">
            <v>306508.46000000002</v>
          </cell>
          <cell r="AL6">
            <v>0</v>
          </cell>
        </row>
        <row r="15">
          <cell r="C15">
            <v>4425.1000000000004</v>
          </cell>
          <cell r="E15">
            <v>-13816.74</v>
          </cell>
          <cell r="F15">
            <v>1921.89</v>
          </cell>
          <cell r="G15">
            <v>78804.539999999994</v>
          </cell>
          <cell r="J15">
            <v>11256.29</v>
          </cell>
          <cell r="K15">
            <v>66814.600000000006</v>
          </cell>
          <cell r="L15">
            <v>11985.96</v>
          </cell>
          <cell r="M15">
            <v>12192.537525468078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57864.160000000003</v>
          </cell>
          <cell r="W15">
            <v>55774.400000000001</v>
          </cell>
          <cell r="X15">
            <v>5311.04</v>
          </cell>
          <cell r="Z15">
            <v>4337.04</v>
          </cell>
          <cell r="AB15">
            <v>18314.62</v>
          </cell>
          <cell r="AC15">
            <v>18178.16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4838.6400000000003</v>
          </cell>
          <cell r="AI15">
            <v>5981.84</v>
          </cell>
          <cell r="AJ15">
            <v>667132.52</v>
          </cell>
          <cell r="AK15">
            <v>676007.88</v>
          </cell>
          <cell r="AL15">
            <v>0</v>
          </cell>
          <cell r="AM15">
            <v>0</v>
          </cell>
        </row>
        <row r="16">
          <cell r="C16">
            <v>4019.3</v>
          </cell>
          <cell r="E16">
            <v>-6007.87</v>
          </cell>
          <cell r="F16">
            <v>16241.53</v>
          </cell>
          <cell r="G16">
            <v>85286.92</v>
          </cell>
          <cell r="M16">
            <v>11074.431329487208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5071.82</v>
          </cell>
          <cell r="Y16">
            <v>4082.84</v>
          </cell>
          <cell r="Z16">
            <v>4024.25</v>
          </cell>
          <cell r="AA16">
            <v>3420.75</v>
          </cell>
          <cell r="AB16">
            <v>9898.4599999999991</v>
          </cell>
          <cell r="AC16">
            <v>9601.5400000000009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25287.42</v>
          </cell>
          <cell r="AI16">
            <v>23625.21</v>
          </cell>
          <cell r="AJ16">
            <v>589240.43999999994</v>
          </cell>
          <cell r="AK16">
            <v>589597.42000000004</v>
          </cell>
          <cell r="AL16">
            <v>7104</v>
          </cell>
          <cell r="AM16">
            <v>6602.79</v>
          </cell>
        </row>
        <row r="17">
          <cell r="C17">
            <v>4692.4000000000005</v>
          </cell>
          <cell r="E17">
            <v>0</v>
          </cell>
          <cell r="G17">
            <v>84308.04</v>
          </cell>
          <cell r="H17">
            <v>67861.2</v>
          </cell>
          <cell r="I17">
            <v>50895.9</v>
          </cell>
          <cell r="J17">
            <v>6476.74</v>
          </cell>
          <cell r="K17">
            <v>112294.8</v>
          </cell>
          <cell r="L17">
            <v>43032.04</v>
          </cell>
          <cell r="M17">
            <v>12929.032809316494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56268.160000000003</v>
          </cell>
          <cell r="W17">
            <v>53519.42</v>
          </cell>
          <cell r="X17">
            <v>5298.6</v>
          </cell>
          <cell r="Y17">
            <v>4372.1000000000004</v>
          </cell>
          <cell r="Z17">
            <v>4187.5</v>
          </cell>
          <cell r="AB17">
            <v>13074.65</v>
          </cell>
          <cell r="AC17">
            <v>12780.83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679296.05</v>
          </cell>
          <cell r="AK17">
            <v>668347.79</v>
          </cell>
          <cell r="AL17">
            <v>8880</v>
          </cell>
          <cell r="AM17">
            <v>8879.2199999999993</v>
          </cell>
        </row>
        <row r="18">
          <cell r="C18">
            <v>4156.7</v>
          </cell>
          <cell r="E18">
            <v>-9937.33</v>
          </cell>
          <cell r="G18">
            <v>102226.46</v>
          </cell>
          <cell r="J18">
            <v>10972.03</v>
          </cell>
          <cell r="K18">
            <v>71050.7</v>
          </cell>
          <cell r="L18">
            <v>19049.080000000002</v>
          </cell>
          <cell r="M18">
            <v>11453.011396830163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58067.24</v>
          </cell>
          <cell r="W18">
            <v>54142.02</v>
          </cell>
          <cell r="X18">
            <v>5492.22</v>
          </cell>
          <cell r="Y18">
            <v>4335.25</v>
          </cell>
          <cell r="Z18">
            <v>4243.4399999999996</v>
          </cell>
          <cell r="AA18">
            <v>3569.07</v>
          </cell>
          <cell r="AB18">
            <v>32443.57</v>
          </cell>
          <cell r="AC18">
            <v>31229.58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635989.04</v>
          </cell>
          <cell r="AK18">
            <v>646669.41</v>
          </cell>
          <cell r="AL18">
            <v>9102</v>
          </cell>
          <cell r="AM18">
            <v>8877.5300000000007</v>
          </cell>
        </row>
        <row r="19">
          <cell r="C19">
            <v>4130.3</v>
          </cell>
          <cell r="E19">
            <v>-6253.7</v>
          </cell>
          <cell r="G19">
            <v>69435.89</v>
          </cell>
          <cell r="H19">
            <v>69137.31</v>
          </cell>
          <cell r="I19">
            <v>39539.4</v>
          </cell>
          <cell r="J19">
            <v>49230.35</v>
          </cell>
          <cell r="K19">
            <v>22656.33</v>
          </cell>
          <cell r="L19">
            <v>16079.93</v>
          </cell>
          <cell r="M19">
            <v>11380.271121882173</v>
          </cell>
          <cell r="P19">
            <v>0</v>
          </cell>
          <cell r="Q19">
            <v>0</v>
          </cell>
          <cell r="R19">
            <v>11600</v>
          </cell>
          <cell r="S19">
            <v>11600</v>
          </cell>
          <cell r="T19">
            <v>0</v>
          </cell>
          <cell r="U19">
            <v>0</v>
          </cell>
          <cell r="V19">
            <v>48535.34</v>
          </cell>
          <cell r="W19">
            <v>44722.1</v>
          </cell>
          <cell r="X19">
            <v>4472.84</v>
          </cell>
          <cell r="Y19">
            <v>3561.81</v>
          </cell>
          <cell r="Z19">
            <v>3652.98</v>
          </cell>
          <cell r="AA19">
            <v>3059.86</v>
          </cell>
          <cell r="AB19">
            <v>27264.84</v>
          </cell>
          <cell r="AC19">
            <v>25903.87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593228.23</v>
          </cell>
          <cell r="AK19">
            <v>569061.25</v>
          </cell>
          <cell r="AL19">
            <v>7992</v>
          </cell>
          <cell r="AM19">
            <v>7548</v>
          </cell>
        </row>
        <row r="20">
          <cell r="C20">
            <v>4395.3</v>
          </cell>
          <cell r="E20">
            <v>-5533.87</v>
          </cell>
          <cell r="F20">
            <v>1346.89</v>
          </cell>
          <cell r="G20">
            <v>65319.31</v>
          </cell>
          <cell r="H20">
            <v>19239</v>
          </cell>
          <cell r="I20">
            <v>13491.5</v>
          </cell>
          <cell r="J20">
            <v>59444.26</v>
          </cell>
          <cell r="K20">
            <v>67108.17</v>
          </cell>
          <cell r="M20">
            <v>12110.429184807088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56393.5</v>
          </cell>
          <cell r="W20">
            <v>53182.3</v>
          </cell>
          <cell r="X20">
            <v>5296.02</v>
          </cell>
          <cell r="Y20">
            <v>4399.5200000000004</v>
          </cell>
          <cell r="Z20">
            <v>4185.57</v>
          </cell>
          <cell r="AA20">
            <v>3649.65</v>
          </cell>
          <cell r="AB20">
            <v>31271.88</v>
          </cell>
          <cell r="AC20">
            <v>30332.9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4280.28</v>
          </cell>
          <cell r="AI20">
            <v>5270.48</v>
          </cell>
          <cell r="AJ20">
            <v>670717.81000000006</v>
          </cell>
          <cell r="AK20">
            <v>652951.85</v>
          </cell>
          <cell r="AL20">
            <v>0</v>
          </cell>
          <cell r="AM20">
            <v>0</v>
          </cell>
        </row>
        <row r="21">
          <cell r="C21">
            <v>4265.5</v>
          </cell>
          <cell r="E21" t="str">
            <v/>
          </cell>
          <cell r="G21">
            <v>94185.54</v>
          </cell>
          <cell r="J21">
            <v>37685.660000000003</v>
          </cell>
          <cell r="K21">
            <v>33831.050000000003</v>
          </cell>
          <cell r="L21">
            <v>13089.65</v>
          </cell>
          <cell r="M21">
            <v>11752.789499646129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57958.13</v>
          </cell>
          <cell r="W21">
            <v>55256.93</v>
          </cell>
          <cell r="X21">
            <v>5364.32</v>
          </cell>
          <cell r="Y21">
            <v>4438.3900000000003</v>
          </cell>
          <cell r="Z21">
            <v>4257.3</v>
          </cell>
          <cell r="AA21">
            <v>3700.43</v>
          </cell>
          <cell r="AB21">
            <v>27084.44</v>
          </cell>
          <cell r="AC21">
            <v>26626.77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664196</v>
          </cell>
          <cell r="AK21">
            <v>675128.25</v>
          </cell>
          <cell r="AL21">
            <v>0</v>
          </cell>
          <cell r="AM21">
            <v>0</v>
          </cell>
        </row>
        <row r="22">
          <cell r="C22">
            <v>4229.8999999999996</v>
          </cell>
          <cell r="E22">
            <v>-3057.08</v>
          </cell>
          <cell r="G22">
            <v>144417.09</v>
          </cell>
          <cell r="J22">
            <v>33801.94</v>
          </cell>
          <cell r="K22">
            <v>42376.71</v>
          </cell>
          <cell r="L22">
            <v>7192.65</v>
          </cell>
          <cell r="M22">
            <v>11654.70034100414</v>
          </cell>
          <cell r="P22">
            <v>32110.11</v>
          </cell>
          <cell r="Q22">
            <v>29387.78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56410.85</v>
          </cell>
          <cell r="W22">
            <v>53492.45</v>
          </cell>
          <cell r="X22">
            <v>5337.38</v>
          </cell>
          <cell r="Y22">
            <v>4304.2</v>
          </cell>
          <cell r="Z22">
            <v>4151.16</v>
          </cell>
          <cell r="AA22">
            <v>3504.59</v>
          </cell>
          <cell r="AB22">
            <v>26427.21</v>
          </cell>
          <cell r="AC22">
            <v>25915.72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668693</v>
          </cell>
          <cell r="AK22">
            <v>706355.52</v>
          </cell>
          <cell r="AL22">
            <v>0</v>
          </cell>
          <cell r="AM22">
            <v>0</v>
          </cell>
        </row>
        <row r="23">
          <cell r="C23">
            <v>2456.65</v>
          </cell>
          <cell r="E23">
            <v>-56.25</v>
          </cell>
          <cell r="F23">
            <v>361.08</v>
          </cell>
          <cell r="G23">
            <v>47450.81</v>
          </cell>
          <cell r="K23">
            <v>92729</v>
          </cell>
          <cell r="L23">
            <v>7816.25</v>
          </cell>
          <cell r="M23">
            <v>6768.8407746584608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W23">
            <v>0</v>
          </cell>
          <cell r="X23">
            <v>6536.26</v>
          </cell>
          <cell r="Y23">
            <v>5283.11</v>
          </cell>
          <cell r="Z23">
            <v>5111.1400000000003</v>
          </cell>
          <cell r="AA23">
            <v>4334.63</v>
          </cell>
          <cell r="AB23">
            <v>13269.24</v>
          </cell>
          <cell r="AC23">
            <v>12704.02</v>
          </cell>
          <cell r="AD23">
            <v>0</v>
          </cell>
          <cell r="AE23">
            <v>0</v>
          </cell>
          <cell r="AF23">
            <v>0</v>
          </cell>
          <cell r="AH23">
            <v>9849.6</v>
          </cell>
          <cell r="AI23">
            <v>9751.8799999999992</v>
          </cell>
          <cell r="AJ23">
            <v>371020.32</v>
          </cell>
          <cell r="AK23">
            <v>362252.3</v>
          </cell>
          <cell r="AL23">
            <v>0</v>
          </cell>
        </row>
        <row r="24">
          <cell r="C24">
            <v>4118.2</v>
          </cell>
          <cell r="E24">
            <v>-14737.89</v>
          </cell>
          <cell r="G24">
            <v>139663.82999999999</v>
          </cell>
          <cell r="H24">
            <v>40545</v>
          </cell>
          <cell r="I24">
            <v>40395.599999999999</v>
          </cell>
          <cell r="J24">
            <v>53916.47</v>
          </cell>
          <cell r="K24">
            <v>58678.09</v>
          </cell>
          <cell r="L24">
            <v>31524.37</v>
          </cell>
          <cell r="M24">
            <v>11346.931829197676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4895.18</v>
          </cell>
          <cell r="V24">
            <v>57862.26</v>
          </cell>
          <cell r="W24">
            <v>51435.28</v>
          </cell>
          <cell r="X24">
            <v>5398.04</v>
          </cell>
          <cell r="Y24">
            <v>4123.4399999999996</v>
          </cell>
          <cell r="Z24">
            <v>4241.47</v>
          </cell>
          <cell r="AA24">
            <v>3409.69</v>
          </cell>
          <cell r="AB24">
            <v>11797.34</v>
          </cell>
          <cell r="AC24">
            <v>10834.48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589789.65</v>
          </cell>
          <cell r="AK24">
            <v>574196.37</v>
          </cell>
          <cell r="AL24">
            <v>0</v>
          </cell>
          <cell r="AM24">
            <v>0</v>
          </cell>
        </row>
        <row r="25">
          <cell r="C25">
            <v>4250.6400000000003</v>
          </cell>
          <cell r="E25">
            <v>-17807.87</v>
          </cell>
          <cell r="G25">
            <v>80443.5</v>
          </cell>
          <cell r="J25">
            <v>149421.49</v>
          </cell>
          <cell r="L25">
            <v>16049.6</v>
          </cell>
          <cell r="M25">
            <v>11711.845541853434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52341.64</v>
          </cell>
          <cell r="W25">
            <v>45381</v>
          </cell>
          <cell r="X25">
            <v>5357.5</v>
          </cell>
          <cell r="Y25">
            <v>4415.8500000000004</v>
          </cell>
          <cell r="Z25">
            <v>4166.92</v>
          </cell>
          <cell r="AA25">
            <v>3578.49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700586.35</v>
          </cell>
          <cell r="AK25">
            <v>670097.76</v>
          </cell>
          <cell r="AL25">
            <v>0</v>
          </cell>
          <cell r="AM25">
            <v>0</v>
          </cell>
        </row>
        <row r="26">
          <cell r="C26">
            <v>4164.3999999999996</v>
          </cell>
          <cell r="E26">
            <v>-17997.02</v>
          </cell>
          <cell r="F26">
            <v>187.57</v>
          </cell>
          <cell r="G26">
            <v>69410.490000000005</v>
          </cell>
          <cell r="J26">
            <v>55694.15</v>
          </cell>
          <cell r="K26">
            <v>76015.740000000005</v>
          </cell>
          <cell r="L26">
            <v>25757.42</v>
          </cell>
          <cell r="M26">
            <v>11474.22731035666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59461.63</v>
          </cell>
          <cell r="W26">
            <v>55879.5</v>
          </cell>
          <cell r="X26">
            <v>5572.67</v>
          </cell>
          <cell r="Y26">
            <v>4604.78</v>
          </cell>
          <cell r="Z26">
            <v>4241.3100000000004</v>
          </cell>
          <cell r="AA26">
            <v>3662.51</v>
          </cell>
          <cell r="AB26">
            <v>12725.2</v>
          </cell>
          <cell r="AC26">
            <v>12294.4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2250.84</v>
          </cell>
          <cell r="AI26">
            <v>2250.84</v>
          </cell>
          <cell r="AJ26">
            <v>631685.24</v>
          </cell>
          <cell r="AK26">
            <v>620603.43000000005</v>
          </cell>
          <cell r="AL26">
            <v>11544</v>
          </cell>
          <cell r="AM26">
            <v>11315.74</v>
          </cell>
        </row>
        <row r="27">
          <cell r="C27">
            <v>3548.2999999999997</v>
          </cell>
          <cell r="E27">
            <v>-32268.52</v>
          </cell>
          <cell r="G27">
            <v>112642.84</v>
          </cell>
          <cell r="H27">
            <v>11002.8</v>
          </cell>
          <cell r="I27">
            <v>8252.1</v>
          </cell>
          <cell r="J27">
            <v>36989.279999999999</v>
          </cell>
          <cell r="K27">
            <v>49003.67</v>
          </cell>
          <cell r="L27">
            <v>16138.34</v>
          </cell>
          <cell r="M27">
            <v>9776.6786968923589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47339.65</v>
          </cell>
          <cell r="W27">
            <v>43988.1</v>
          </cell>
          <cell r="X27">
            <v>4382.62</v>
          </cell>
          <cell r="Y27">
            <v>3627.62</v>
          </cell>
          <cell r="Z27">
            <v>3478.26</v>
          </cell>
          <cell r="AA27">
            <v>2995.42</v>
          </cell>
          <cell r="AB27">
            <v>9391.7000000000007</v>
          </cell>
          <cell r="AC27">
            <v>8958.56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553052.1</v>
          </cell>
          <cell r="AK27">
            <v>551115.85</v>
          </cell>
          <cell r="AL27">
            <v>4440</v>
          </cell>
          <cell r="AM27">
            <v>3870.94</v>
          </cell>
        </row>
        <row r="28">
          <cell r="C28">
            <v>5040.1000000000004</v>
          </cell>
          <cell r="E28">
            <v>-4166.03</v>
          </cell>
          <cell r="G28">
            <v>123678.89</v>
          </cell>
          <cell r="H28">
            <v>271705.76</v>
          </cell>
          <cell r="I28">
            <v>164365.53000000003</v>
          </cell>
          <cell r="J28">
            <v>42314.74</v>
          </cell>
          <cell r="K28">
            <v>50669.67</v>
          </cell>
          <cell r="L28">
            <v>22935.66</v>
          </cell>
          <cell r="M28">
            <v>13887.055294142881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47805.04</v>
          </cell>
          <cell r="W28">
            <v>43018.26</v>
          </cell>
          <cell r="X28">
            <v>4520.3999999999996</v>
          </cell>
          <cell r="Y28">
            <v>3529.28</v>
          </cell>
          <cell r="Z28">
            <v>3492.86</v>
          </cell>
          <cell r="AA28">
            <v>2877.44</v>
          </cell>
          <cell r="AB28">
            <v>15409.8</v>
          </cell>
          <cell r="AC28">
            <v>14304.41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544481.88</v>
          </cell>
          <cell r="AK28">
            <v>530237.51</v>
          </cell>
          <cell r="AL28">
            <v>6882</v>
          </cell>
          <cell r="AM28">
            <v>6265.95</v>
          </cell>
        </row>
        <row r="29">
          <cell r="C29">
            <v>2766.9</v>
          </cell>
          <cell r="E29">
            <v>-96.54</v>
          </cell>
          <cell r="G29">
            <v>80062.59</v>
          </cell>
          <cell r="J29">
            <v>40017.919999999998</v>
          </cell>
          <cell r="K29">
            <v>16102.14</v>
          </cell>
          <cell r="L29">
            <v>7426.01</v>
          </cell>
          <cell r="M29">
            <v>7623.6767709696105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V29">
            <v>40894.559999999998</v>
          </cell>
          <cell r="W29">
            <v>38599.339999999997</v>
          </cell>
          <cell r="X29">
            <v>3818.28</v>
          </cell>
          <cell r="Y29">
            <v>3212.81</v>
          </cell>
          <cell r="Z29">
            <v>2988.58</v>
          </cell>
          <cell r="AA29">
            <v>2623.4</v>
          </cell>
          <cell r="AB29">
            <v>9462.18</v>
          </cell>
          <cell r="AC29">
            <v>9135.9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  <cell r="AI29">
            <v>0</v>
          </cell>
          <cell r="AJ29">
            <v>439938.84</v>
          </cell>
          <cell r="AK29">
            <v>429511.26</v>
          </cell>
          <cell r="AL29">
            <v>7548</v>
          </cell>
          <cell r="AM29">
            <v>7104</v>
          </cell>
        </row>
        <row r="30">
          <cell r="C30">
            <v>5551.8</v>
          </cell>
          <cell r="E30">
            <v>-13714.1</v>
          </cell>
          <cell r="G30">
            <v>180965.12</v>
          </cell>
          <cell r="H30">
            <v>161889.12</v>
          </cell>
          <cell r="I30">
            <v>84393.48</v>
          </cell>
          <cell r="J30">
            <v>69907.7</v>
          </cell>
          <cell r="K30">
            <v>26180.31</v>
          </cell>
          <cell r="L30">
            <v>33104.660000000003</v>
          </cell>
          <cell r="M30">
            <v>15296.949183949217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75058.75</v>
          </cell>
          <cell r="W30">
            <v>66171.39</v>
          </cell>
          <cell r="X30">
            <v>6937.92</v>
          </cell>
          <cell r="Y30">
            <v>5381.29</v>
          </cell>
          <cell r="Z30">
            <v>5425.82</v>
          </cell>
          <cell r="AA30">
            <v>4396.79</v>
          </cell>
          <cell r="AB30">
            <v>24546.66</v>
          </cell>
          <cell r="AC30">
            <v>22213.22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650977.36</v>
          </cell>
          <cell r="AK30">
            <v>608845.21</v>
          </cell>
          <cell r="AL30">
            <v>0</v>
          </cell>
          <cell r="AM30">
            <v>0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16" workbookViewId="0">
      <selection activeCell="C31" sqref="C31"/>
    </sheetView>
  </sheetViews>
  <sheetFormatPr defaultRowHeight="12.75" x14ac:dyDescent="0.2"/>
  <cols>
    <col min="1" max="1" width="5.7109375" style="2" customWidth="1"/>
    <col min="2" max="2" width="40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4" ht="18" x14ac:dyDescent="0.25">
      <c r="A1" s="1" t="s">
        <v>0</v>
      </c>
      <c r="B1" s="1"/>
      <c r="C1" s="1"/>
      <c r="D1" s="1"/>
    </row>
    <row r="2" spans="1:4" ht="18" x14ac:dyDescent="0.25">
      <c r="A2" s="3"/>
      <c r="B2" s="4" t="s">
        <v>1</v>
      </c>
      <c r="C2" s="4"/>
      <c r="D2" s="3"/>
    </row>
    <row r="3" spans="1:4" ht="14.25" x14ac:dyDescent="0.2">
      <c r="A3" s="5" t="s">
        <v>2</v>
      </c>
      <c r="B3" s="5"/>
      <c r="C3" s="5"/>
    </row>
    <row r="4" spans="1:4" ht="14.25" x14ac:dyDescent="0.2">
      <c r="A4" s="5" t="s">
        <v>70</v>
      </c>
      <c r="B4" s="5"/>
      <c r="C4" s="5"/>
    </row>
    <row r="5" spans="1:4" ht="14.25" x14ac:dyDescent="0.2">
      <c r="C5" s="6"/>
    </row>
    <row r="6" spans="1:4" ht="45" x14ac:dyDescent="0.2">
      <c r="A6" s="7" t="s">
        <v>4</v>
      </c>
      <c r="B6" s="7" t="s">
        <v>5</v>
      </c>
      <c r="C6" s="7" t="s">
        <v>6</v>
      </c>
      <c r="D6" s="8" t="s">
        <v>7</v>
      </c>
    </row>
    <row r="7" spans="1:4" ht="15.75" x14ac:dyDescent="0.25">
      <c r="A7" s="7">
        <v>1</v>
      </c>
      <c r="B7" s="29" t="s">
        <v>11</v>
      </c>
      <c r="C7" s="7"/>
      <c r="D7" s="11"/>
    </row>
    <row r="8" spans="1:4" ht="15" x14ac:dyDescent="0.2">
      <c r="A8" s="7"/>
      <c r="B8" s="30" t="s">
        <v>12</v>
      </c>
      <c r="C8" s="10">
        <f>'[1]год 18 Запрос'!AI6+'[1]год 18 Запрос'!AK6</f>
        <v>348377.86000000004</v>
      </c>
      <c r="D8" s="17"/>
    </row>
    <row r="9" spans="1:4" ht="15" x14ac:dyDescent="0.2">
      <c r="A9" s="7"/>
      <c r="B9" s="30" t="s">
        <v>13</v>
      </c>
      <c r="C9" s="10">
        <f>'[1]год 18 Запрос'!I6</f>
        <v>0</v>
      </c>
      <c r="D9" s="17"/>
    </row>
    <row r="10" spans="1:4" ht="15" x14ac:dyDescent="0.2">
      <c r="A10" s="7"/>
      <c r="B10" s="30" t="s">
        <v>14</v>
      </c>
      <c r="C10" s="10">
        <f>'[1]год 18 Запрос'!W6+'[1]год 18 Запрос'!Y6+'[1]год 18 Запрос'!AA6+'[1]год 18 Запрос'!AC6</f>
        <v>187114.07</v>
      </c>
      <c r="D10" s="17"/>
    </row>
    <row r="11" spans="1:4" ht="15" x14ac:dyDescent="0.2">
      <c r="A11" s="7"/>
      <c r="B11" s="30" t="s">
        <v>15</v>
      </c>
      <c r="C11" s="10">
        <f>'[1]год 18 Запрос'!Q6</f>
        <v>0</v>
      </c>
      <c r="D11" s="17"/>
    </row>
    <row r="12" spans="1:4" ht="32.25" customHeight="1" x14ac:dyDescent="0.2">
      <c r="A12" s="7"/>
      <c r="B12" s="30" t="s">
        <v>16</v>
      </c>
      <c r="C12" s="10">
        <f>'[1]год 18 Запрос'!AE6</f>
        <v>0</v>
      </c>
      <c r="D12" s="17"/>
    </row>
    <row r="13" spans="1:4" ht="15" x14ac:dyDescent="0.2">
      <c r="A13" s="7"/>
      <c r="B13" s="30" t="s">
        <v>17</v>
      </c>
      <c r="C13" s="10">
        <f>SUM(C8:C12)</f>
        <v>535491.93000000005</v>
      </c>
      <c r="D13" s="17"/>
    </row>
    <row r="14" spans="1:4" ht="15.75" x14ac:dyDescent="0.25">
      <c r="A14" s="7">
        <v>2</v>
      </c>
      <c r="B14" s="29" t="s">
        <v>18</v>
      </c>
      <c r="C14" s="10"/>
      <c r="D14" s="17"/>
    </row>
    <row r="15" spans="1:4" ht="30" x14ac:dyDescent="0.2">
      <c r="A15" s="7"/>
      <c r="B15" s="30" t="s">
        <v>19</v>
      </c>
      <c r="C15" s="10">
        <f>'[1]год 18 Запрос'!AH6+'[1]год 18 Запрос'!AJ6</f>
        <v>357813</v>
      </c>
      <c r="D15" s="17"/>
    </row>
    <row r="16" spans="1:4" ht="30" x14ac:dyDescent="0.2">
      <c r="A16" s="7"/>
      <c r="B16" s="30" t="s">
        <v>20</v>
      </c>
      <c r="C16" s="10">
        <f>'[1]год 18 Запрос'!H6</f>
        <v>0</v>
      </c>
      <c r="D16" s="17"/>
    </row>
    <row r="17" spans="1:4" ht="15" x14ac:dyDescent="0.2">
      <c r="A17" s="7"/>
      <c r="B17" s="30" t="s">
        <v>21</v>
      </c>
      <c r="C17" s="10">
        <f>'[1]год 18 Запрос'!AB6</f>
        <v>91245.9</v>
      </c>
      <c r="D17" s="17"/>
    </row>
    <row r="18" spans="1:4" ht="15" x14ac:dyDescent="0.2">
      <c r="A18" s="7"/>
      <c r="B18" s="30" t="s">
        <v>22</v>
      </c>
      <c r="C18" s="10">
        <f>'[1]год 18 Запрос'!V6</f>
        <v>105456.82</v>
      </c>
      <c r="D18" s="17"/>
    </row>
    <row r="19" spans="1:4" ht="15" x14ac:dyDescent="0.2">
      <c r="A19" s="7"/>
      <c r="B19" s="30" t="s">
        <v>23</v>
      </c>
      <c r="C19" s="10">
        <f>'[1]год 18 Запрос'!Z6</f>
        <v>7872.3</v>
      </c>
      <c r="D19" s="17"/>
    </row>
    <row r="20" spans="1:4" ht="15" x14ac:dyDescent="0.2">
      <c r="A20" s="7"/>
      <c r="B20" s="30" t="s">
        <v>24</v>
      </c>
      <c r="C20" s="10">
        <f>'[1]год 18 Запрос'!X6</f>
        <v>10019.219999999999</v>
      </c>
      <c r="D20" s="17"/>
    </row>
    <row r="21" spans="1:4" ht="15" x14ac:dyDescent="0.2">
      <c r="A21" s="7"/>
      <c r="B21" s="30" t="s">
        <v>25</v>
      </c>
      <c r="C21" s="10">
        <f>'[1]год 18 Запрос'!R6</f>
        <v>0</v>
      </c>
      <c r="D21" s="19"/>
    </row>
    <row r="22" spans="1:4" ht="15" x14ac:dyDescent="0.2">
      <c r="A22" s="7"/>
      <c r="B22" s="30" t="s">
        <v>26</v>
      </c>
      <c r="C22" s="10">
        <f>'[1]год 18 Запрос'!AL6</f>
        <v>0</v>
      </c>
      <c r="D22" s="20"/>
    </row>
    <row r="23" spans="1:4" ht="15" x14ac:dyDescent="0.2">
      <c r="A23" s="7"/>
      <c r="B23" s="30" t="s">
        <v>27</v>
      </c>
      <c r="C23" s="10">
        <f>'[1]год 18 Запрос'!AF6</f>
        <v>0</v>
      </c>
      <c r="D23" s="20"/>
    </row>
    <row r="24" spans="1:4" ht="15" x14ac:dyDescent="0.2">
      <c r="A24" s="7"/>
      <c r="B24" s="30" t="s">
        <v>28</v>
      </c>
      <c r="C24" s="10">
        <f>'[1]год 18 Запрос'!AD6</f>
        <v>0</v>
      </c>
      <c r="D24" s="20"/>
    </row>
    <row r="25" spans="1:4" ht="15" x14ac:dyDescent="0.2">
      <c r="A25" s="7"/>
      <c r="B25" s="30" t="s">
        <v>29</v>
      </c>
      <c r="C25" s="10">
        <f>'[1]год 18 Запрос'!P6</f>
        <v>0</v>
      </c>
      <c r="D25" s="20"/>
    </row>
    <row r="26" spans="1:4" ht="15" x14ac:dyDescent="0.2">
      <c r="A26" s="7"/>
      <c r="B26" s="30" t="s">
        <v>30</v>
      </c>
      <c r="C26" s="10">
        <f>'[1]год 18 Запрос'!T6</f>
        <v>0</v>
      </c>
      <c r="D26" s="20"/>
    </row>
    <row r="27" spans="1:4" ht="15" x14ac:dyDescent="0.2">
      <c r="A27" s="7"/>
      <c r="B27" s="30"/>
      <c r="C27" s="10"/>
      <c r="D27" s="20"/>
    </row>
    <row r="28" spans="1:4" ht="15" x14ac:dyDescent="0.2">
      <c r="A28" s="7"/>
      <c r="B28" s="7" t="s">
        <v>31</v>
      </c>
      <c r="C28" s="10">
        <f>SUM(C15:C27)</f>
        <v>572407.24</v>
      </c>
      <c r="D28" s="20"/>
    </row>
    <row r="29" spans="1:4" ht="15.75" x14ac:dyDescent="0.25">
      <c r="A29" s="7">
        <v>3</v>
      </c>
      <c r="B29" s="29" t="s">
        <v>32</v>
      </c>
      <c r="C29" s="7"/>
      <c r="D29" s="20"/>
    </row>
    <row r="30" spans="1:4" ht="15" x14ac:dyDescent="0.2">
      <c r="A30" s="21"/>
      <c r="B30" s="22" t="s">
        <v>33</v>
      </c>
      <c r="C30" s="10">
        <f>[1]годовой16!I32*'[1]год 18 Запрос'!$C$6+100000</f>
        <v>303182.20836177724</v>
      </c>
      <c r="D30" s="20"/>
    </row>
    <row r="31" spans="1:4" ht="15" x14ac:dyDescent="0.2">
      <c r="A31" s="21"/>
      <c r="B31" s="23" t="s">
        <v>34</v>
      </c>
      <c r="C31" s="10">
        <f>16700*12</f>
        <v>200400</v>
      </c>
      <c r="D31" s="20"/>
    </row>
    <row r="32" spans="1:4" ht="15" x14ac:dyDescent="0.2">
      <c r="A32" s="21"/>
      <c r="B32" s="22" t="s">
        <v>35</v>
      </c>
      <c r="C32" s="10">
        <f>[1]годовой16!I34*'[1]год 18 Запрос'!$C$6</f>
        <v>0</v>
      </c>
      <c r="D32" s="20"/>
    </row>
    <row r="33" spans="1:4" ht="15" x14ac:dyDescent="0.2">
      <c r="A33" s="21"/>
      <c r="B33" s="22" t="s">
        <v>36</v>
      </c>
      <c r="C33" s="10">
        <f>[1]годовой16!I35*'[1]год 18 Запрос'!$C$6</f>
        <v>0</v>
      </c>
      <c r="D33" s="20"/>
    </row>
    <row r="34" spans="1:4" ht="15" x14ac:dyDescent="0.2">
      <c r="A34" s="21"/>
      <c r="B34" s="30" t="s">
        <v>37</v>
      </c>
      <c r="C34" s="10">
        <f>[1]годовой16!I36*'[1]год 18 Запрос'!$C$6</f>
        <v>42064.965584292673</v>
      </c>
      <c r="D34" s="20"/>
    </row>
    <row r="35" spans="1:4" ht="30" x14ac:dyDescent="0.2">
      <c r="A35" s="21"/>
      <c r="B35" s="30" t="s">
        <v>38</v>
      </c>
      <c r="C35" s="10">
        <f>[1]годовой16!I37*'[1]год 18 Запрос'!$C$6</f>
        <v>13718.832922721753</v>
      </c>
      <c r="D35" s="20"/>
    </row>
    <row r="36" spans="1:4" ht="15" x14ac:dyDescent="0.2">
      <c r="A36" s="21"/>
      <c r="B36" s="30" t="s">
        <v>39</v>
      </c>
      <c r="C36" s="10">
        <v>0</v>
      </c>
      <c r="D36" s="20"/>
    </row>
    <row r="37" spans="1:4" ht="15" x14ac:dyDescent="0.2">
      <c r="A37" s="21"/>
      <c r="B37" s="31" t="s">
        <v>40</v>
      </c>
      <c r="C37" s="10">
        <f>'[1]год 18 Запрос'!L6+'[1]год 18 Запрос'!M6</f>
        <v>25053.265634074676</v>
      </c>
      <c r="D37" s="20"/>
    </row>
    <row r="38" spans="1:4" ht="15" x14ac:dyDescent="0.2">
      <c r="A38" s="21"/>
      <c r="B38" s="31" t="s">
        <v>41</v>
      </c>
      <c r="C38" s="10">
        <f>[1]годовой16!I40*'[1]год 18 Запрос'!$C$6</f>
        <v>8386.9985169494594</v>
      </c>
      <c r="D38" s="20"/>
    </row>
    <row r="39" spans="1:4" ht="30" x14ac:dyDescent="0.2">
      <c r="A39" s="21"/>
      <c r="B39" s="30" t="s">
        <v>42</v>
      </c>
      <c r="C39" s="10">
        <f>'[1]год 18 Запрос'!J6</f>
        <v>73671.600000000006</v>
      </c>
      <c r="D39" s="20"/>
    </row>
    <row r="40" spans="1:4" ht="30" x14ac:dyDescent="0.2">
      <c r="A40" s="21"/>
      <c r="B40" s="30" t="s">
        <v>43</v>
      </c>
      <c r="C40" s="10">
        <f>'[1]год 18 Запрос'!K6</f>
        <v>57657.31</v>
      </c>
      <c r="D40" s="20"/>
    </row>
    <row r="41" spans="1:4" ht="30" x14ac:dyDescent="0.2">
      <c r="A41" s="21"/>
      <c r="B41" s="30" t="s">
        <v>44</v>
      </c>
      <c r="C41" s="10">
        <f>'[1]год 18 Запрос'!X6+'[1]год 18 Запрос'!Z6</f>
        <v>17891.52</v>
      </c>
      <c r="D41" s="20"/>
    </row>
    <row r="42" spans="1:4" ht="15" x14ac:dyDescent="0.2">
      <c r="A42" s="21"/>
      <c r="B42" s="30" t="s">
        <v>45</v>
      </c>
      <c r="C42" s="10">
        <f>[1]годовой16!I44*'[1]год 18 Запрос'!$C$6</f>
        <v>2296.8265050419905</v>
      </c>
      <c r="D42" s="20"/>
    </row>
    <row r="43" spans="1:4" ht="30" x14ac:dyDescent="0.2">
      <c r="A43" s="21"/>
      <c r="B43" s="30" t="s">
        <v>46</v>
      </c>
      <c r="C43" s="10">
        <f>[1]годовой16!I45*'[1]год 18 Запрос'!$C$6</f>
        <v>1986.8047919783203</v>
      </c>
      <c r="D43" s="20"/>
    </row>
    <row r="44" spans="1:4" ht="15" x14ac:dyDescent="0.2">
      <c r="A44" s="21"/>
      <c r="B44" s="30" t="s">
        <v>47</v>
      </c>
      <c r="C44" s="10">
        <v>0</v>
      </c>
      <c r="D44" s="20"/>
    </row>
    <row r="45" spans="1:4" ht="15" x14ac:dyDescent="0.2">
      <c r="A45" s="21"/>
      <c r="B45" s="30" t="s">
        <v>48</v>
      </c>
      <c r="C45" s="10">
        <f>'[1]год 18 Запрос'!AL6</f>
        <v>0</v>
      </c>
      <c r="D45" s="20"/>
    </row>
    <row r="46" spans="1:4" ht="30" x14ac:dyDescent="0.2">
      <c r="A46" s="21"/>
      <c r="B46" s="30" t="s">
        <v>49</v>
      </c>
      <c r="C46" s="10">
        <f>[1]годовой16!I47*'[1]год 18 Запрос'!$C$6</f>
        <v>3315.4420388329522</v>
      </c>
      <c r="D46" s="20"/>
    </row>
    <row r="47" spans="1:4" ht="15" x14ac:dyDescent="0.2">
      <c r="A47" s="21"/>
      <c r="B47" s="30" t="s">
        <v>50</v>
      </c>
      <c r="C47" s="10">
        <f>[1]годовой16!I48*'[1]год 18 Запрос'!$C$6</f>
        <v>0</v>
      </c>
      <c r="D47" s="20"/>
    </row>
    <row r="48" spans="1:4" ht="15" x14ac:dyDescent="0.2">
      <c r="A48" s="21"/>
      <c r="B48" s="30" t="s">
        <v>51</v>
      </c>
      <c r="C48" s="10">
        <f>[1]годовой16!I49*'[1]год 18 Запрос'!$C$6</f>
        <v>0</v>
      </c>
      <c r="D48" s="20"/>
    </row>
    <row r="49" spans="1:4" ht="15" x14ac:dyDescent="0.2">
      <c r="A49" s="21"/>
      <c r="B49" s="30" t="s">
        <v>52</v>
      </c>
      <c r="C49" s="10">
        <f>[1]годовой16!I50*'[1]год 18 Запрос'!$C$6</f>
        <v>6249.6935869741128</v>
      </c>
      <c r="D49" s="20"/>
    </row>
    <row r="50" spans="1:4" ht="30" x14ac:dyDescent="0.2">
      <c r="A50" s="22"/>
      <c r="B50" s="30" t="s">
        <v>53</v>
      </c>
      <c r="C50" s="10">
        <f>[1]годовой16!I51*'[1]год 18 Запрос'!$C$6</f>
        <v>0</v>
      </c>
      <c r="D50" s="20"/>
    </row>
    <row r="51" spans="1:4" ht="15" x14ac:dyDescent="0.2">
      <c r="A51" s="22"/>
      <c r="B51" s="30" t="s">
        <v>54</v>
      </c>
      <c r="C51" s="10">
        <f>[1]годовой16!I52*'[1]год 18 Запрос'!$C$6</f>
        <v>0</v>
      </c>
      <c r="D51" s="20"/>
    </row>
    <row r="52" spans="1:4" ht="15" x14ac:dyDescent="0.2">
      <c r="A52" s="22"/>
      <c r="B52" s="30" t="s">
        <v>55</v>
      </c>
      <c r="C52" s="10">
        <f>[1]годовой16!I53*'[1]год 18 Запрос'!$C$6</f>
        <v>922.94340816458543</v>
      </c>
      <c r="D52" s="20"/>
    </row>
    <row r="53" spans="1:4" ht="15" x14ac:dyDescent="0.2">
      <c r="A53" s="22"/>
      <c r="B53" s="30" t="s">
        <v>56</v>
      </c>
      <c r="C53" s="10">
        <f>C15*0.15</f>
        <v>53671.95</v>
      </c>
      <c r="D53" s="20"/>
    </row>
    <row r="54" spans="1:4" ht="15.75" x14ac:dyDescent="0.25">
      <c r="A54" s="22"/>
      <c r="B54" s="24" t="s">
        <v>57</v>
      </c>
      <c r="C54" s="10">
        <f>SUM(C30:C53)-C33-C31</f>
        <v>610070.36135080771</v>
      </c>
      <c r="D54" s="20"/>
    </row>
    <row r="55" spans="1:4" ht="15" x14ac:dyDescent="0.2">
      <c r="A55" s="25"/>
      <c r="B55" s="26"/>
      <c r="C55" s="27"/>
    </row>
    <row r="56" spans="1:4" ht="15" x14ac:dyDescent="0.2">
      <c r="A56" s="28"/>
      <c r="B56" s="28"/>
      <c r="C56" s="28"/>
    </row>
    <row r="57" spans="1:4" ht="15" x14ac:dyDescent="0.2">
      <c r="A57" s="28"/>
      <c r="B57" s="28" t="s">
        <v>58</v>
      </c>
      <c r="C57" s="28"/>
    </row>
  </sheetData>
  <mergeCells count="3">
    <mergeCell ref="A1:D1"/>
    <mergeCell ref="A3:C3"/>
    <mergeCell ref="A4:C4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opLeftCell="A34" workbookViewId="0">
      <selection activeCell="D14" sqref="D14"/>
    </sheetView>
  </sheetViews>
  <sheetFormatPr defaultRowHeight="12.75" x14ac:dyDescent="0.2"/>
  <cols>
    <col min="1" max="1" width="5.7109375" style="2" customWidth="1"/>
    <col min="2" max="2" width="39.57031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66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Запрос'!E16</f>
        <v>-6007.87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Запрос'!F16+'[1]год 18 Запрос'!G16</f>
        <v>101528.45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Запрос'!AI16+'[1]год 18 Запрос'!AK16</f>
        <v>613222.63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Запрос'!I16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Запрос'!W16+'[1]год 18 Запрос'!Y16+'[1]год 18 Запрос'!AA16+'[1]год 18 Запрос'!AC16</f>
        <v>17105.13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Запрос'!Q16+'[1]год 18 Запрос'!S16+'[1]год 18 Запрос'!U16+'[1]год 18 Запрос'!AG16+'[1]год 18 Запрос'!AM16</f>
        <v>6602.79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Запрос'!AE16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636930.55000000005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Запрос'!AH16+'[1]год 18 Запрос'!AJ16</f>
        <v>614527.86</v>
      </c>
      <c r="E17" s="17"/>
    </row>
    <row r="18" spans="1:5" ht="30" customHeight="1" x14ac:dyDescent="0.2">
      <c r="A18" s="7"/>
      <c r="B18" s="15" t="s">
        <v>20</v>
      </c>
      <c r="C18" s="16"/>
      <c r="D18" s="10">
        <f>'[1]год 18 Запрос'!H16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Запрос'!AB16</f>
        <v>9898.4599999999991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Запрос'!V16</f>
        <v>0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Запрос'!Z16</f>
        <v>4024.25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Запрос'!X16</f>
        <v>5071.82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Запрос'!R16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Запрос'!AL16</f>
        <v>7104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Запрос'!AF16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Запрос'!AD16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Запрос'!P16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Запрос'!T16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640626.3899999999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Запрос'!$C$16</f>
        <v>319515.72834167659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Запрос'!$C$16</f>
        <v>0</v>
      </c>
      <c r="E34" s="20"/>
    </row>
    <row r="35" spans="1:5" ht="15" x14ac:dyDescent="0.2">
      <c r="A35" s="21"/>
      <c r="B35" s="15" t="s">
        <v>37</v>
      </c>
      <c r="C35" s="16"/>
      <c r="D35" s="10">
        <f>[1]годовой16!I36*'[1]год 18 Запрос'!$C$16</f>
        <v>66149.581819690735</v>
      </c>
      <c r="E35" s="20"/>
    </row>
    <row r="36" spans="1:5" ht="15" x14ac:dyDescent="0.2">
      <c r="A36" s="21"/>
      <c r="B36" s="15" t="s">
        <v>38</v>
      </c>
      <c r="C36" s="16"/>
      <c r="D36" s="10">
        <f>[1]годовой16!I37*'[1]год 18 Запрос'!$C$16</f>
        <v>21573.655137640573</v>
      </c>
      <c r="E36" s="20"/>
    </row>
    <row r="37" spans="1:5" ht="15" x14ac:dyDescent="0.2">
      <c r="A37" s="21"/>
      <c r="B37" s="15" t="s">
        <v>39</v>
      </c>
      <c r="C37" s="16"/>
      <c r="D37" s="10">
        <v>0</v>
      </c>
      <c r="E37" s="20"/>
    </row>
    <row r="38" spans="1:5" ht="15" x14ac:dyDescent="0.2">
      <c r="A38" s="21"/>
      <c r="B38" s="15" t="s">
        <v>40</v>
      </c>
      <c r="C38" s="16"/>
      <c r="D38" s="10">
        <f>'[1]год 18 Запрос'!L16+'[1]год 18 Запрос'!M16</f>
        <v>11074.431329487208</v>
      </c>
      <c r="E38" s="20"/>
    </row>
    <row r="39" spans="1:5" ht="15" x14ac:dyDescent="0.2">
      <c r="A39" s="21"/>
      <c r="B39" s="15" t="s">
        <v>41</v>
      </c>
      <c r="C39" s="16"/>
      <c r="D39" s="10">
        <f>[1]годовой16!I40*'[1]год 18 Запрос'!$C$16</f>
        <v>13189.038357985432</v>
      </c>
      <c r="E39" s="20"/>
    </row>
    <row r="40" spans="1:5" ht="15" x14ac:dyDescent="0.2">
      <c r="A40" s="21"/>
      <c r="B40" s="15" t="s">
        <v>42</v>
      </c>
      <c r="C40" s="16"/>
      <c r="D40" s="10">
        <f>'[1]год 18 Запрос'!J16</f>
        <v>0</v>
      </c>
      <c r="E40" s="20"/>
    </row>
    <row r="41" spans="1:5" ht="15" x14ac:dyDescent="0.2">
      <c r="A41" s="21"/>
      <c r="B41" s="15" t="s">
        <v>43</v>
      </c>
      <c r="C41" s="16"/>
      <c r="D41" s="10">
        <f>'[1]год 18 Запрос'!K16</f>
        <v>0</v>
      </c>
      <c r="E41" s="20"/>
    </row>
    <row r="42" spans="1:5" ht="15" x14ac:dyDescent="0.2">
      <c r="A42" s="21"/>
      <c r="B42" s="15" t="s">
        <v>44</v>
      </c>
      <c r="C42" s="16"/>
      <c r="D42" s="10">
        <f>'[1]год 18 Запрос'!X16+'[1]год 18 Запрос'!Z16</f>
        <v>9096.07</v>
      </c>
      <c r="E42" s="20"/>
    </row>
    <row r="43" spans="1:5" ht="15" x14ac:dyDescent="0.2">
      <c r="A43" s="21"/>
      <c r="B43" s="15" t="s">
        <v>45</v>
      </c>
      <c r="C43" s="16"/>
      <c r="D43" s="10">
        <f>[1]годовой16!I44*'[1]год 18 Запрос'!$C$16</f>
        <v>3611.8920034881148</v>
      </c>
      <c r="E43" s="20"/>
    </row>
    <row r="44" spans="1:5" ht="15" x14ac:dyDescent="0.2">
      <c r="A44" s="21"/>
      <c r="B44" s="15" t="s">
        <v>46</v>
      </c>
      <c r="C44" s="16"/>
      <c r="D44" s="10">
        <f>[1]годовой16!I45*'[1]год 18 Запрос'!$C$16</f>
        <v>3124.3649987865188</v>
      </c>
      <c r="E44" s="20"/>
    </row>
    <row r="45" spans="1:5" ht="15" x14ac:dyDescent="0.2">
      <c r="A45" s="21"/>
      <c r="B45" s="15" t="s">
        <v>47</v>
      </c>
      <c r="C45" s="16"/>
      <c r="D45" s="10">
        <v>0</v>
      </c>
      <c r="E45" s="20"/>
    </row>
    <row r="46" spans="1:5" ht="15" x14ac:dyDescent="0.2">
      <c r="A46" s="21"/>
      <c r="B46" s="15" t="s">
        <v>48</v>
      </c>
      <c r="C46" s="16"/>
      <c r="D46" s="10">
        <f>'[1]год 18 Запрос'!AL16</f>
        <v>7104</v>
      </c>
      <c r="E46" s="20"/>
    </row>
    <row r="47" spans="1:5" ht="15" x14ac:dyDescent="0.2">
      <c r="A47" s="21"/>
      <c r="B47" s="15" t="s">
        <v>29</v>
      </c>
      <c r="C47" s="16"/>
      <c r="D47" s="10">
        <f>D27</f>
        <v>0</v>
      </c>
      <c r="E47" s="20"/>
    </row>
    <row r="48" spans="1:5" ht="15" x14ac:dyDescent="0.2">
      <c r="A48" s="21"/>
      <c r="B48" s="15" t="s">
        <v>49</v>
      </c>
      <c r="C48" s="16"/>
      <c r="D48" s="10">
        <f>[1]годовой16!I47*'[1]год 18 Запрос'!$C$16</f>
        <v>5213.7236146489631</v>
      </c>
      <c r="E48" s="20"/>
    </row>
    <row r="49" spans="1:5" ht="15" x14ac:dyDescent="0.2">
      <c r="A49" s="21"/>
      <c r="B49" s="15" t="s">
        <v>50</v>
      </c>
      <c r="C49" s="16"/>
      <c r="D49" s="10">
        <f>[1]годовой16!I48*'[1]год 18 Запрос'!$C$16</f>
        <v>0</v>
      </c>
      <c r="E49" s="20"/>
    </row>
    <row r="50" spans="1:5" ht="15" x14ac:dyDescent="0.2">
      <c r="A50" s="21"/>
      <c r="B50" s="15" t="s">
        <v>51</v>
      </c>
      <c r="C50" s="16"/>
      <c r="D50" s="10">
        <f>[1]годовой16!I49*'[1]год 18 Запрос'!$C$16</f>
        <v>0</v>
      </c>
      <c r="E50" s="20"/>
    </row>
    <row r="51" spans="1:5" ht="15" x14ac:dyDescent="0.2">
      <c r="A51" s="21"/>
      <c r="B51" s="15" t="s">
        <v>52</v>
      </c>
      <c r="C51" s="16"/>
      <c r="D51" s="10">
        <f>[1]годовой16!I50*'[1]год 18 Запрос'!$C$16</f>
        <v>9828.0032216147156</v>
      </c>
      <c r="E51" s="20"/>
    </row>
    <row r="52" spans="1:5" ht="15" x14ac:dyDescent="0.2">
      <c r="A52" s="22"/>
      <c r="B52" s="15" t="s">
        <v>53</v>
      </c>
      <c r="C52" s="16"/>
      <c r="D52" s="10">
        <f>[1]годовой16!I51*'[1]год 18 Запрос'!$C$16</f>
        <v>0</v>
      </c>
      <c r="E52" s="20"/>
    </row>
    <row r="53" spans="1:5" ht="15" x14ac:dyDescent="0.2">
      <c r="A53" s="22"/>
      <c r="B53" s="15" t="s">
        <v>54</v>
      </c>
      <c r="C53" s="16"/>
      <c r="D53" s="10">
        <f>[1]годовой16!I52*'[1]год 18 Запрос'!$C$16</f>
        <v>0</v>
      </c>
      <c r="E53" s="20"/>
    </row>
    <row r="54" spans="1:5" ht="15" x14ac:dyDescent="0.2">
      <c r="A54" s="22"/>
      <c r="B54" s="15" t="s">
        <v>55</v>
      </c>
      <c r="C54" s="16"/>
      <c r="D54" s="10">
        <f>[1]годовой16!I53*'[1]год 18 Запрос'!$C$16</f>
        <v>1451.3816817699903</v>
      </c>
      <c r="E54" s="20"/>
    </row>
    <row r="55" spans="1:5" ht="15" x14ac:dyDescent="0.2">
      <c r="A55" s="22"/>
      <c r="B55" s="15" t="s">
        <v>56</v>
      </c>
      <c r="C55" s="16"/>
      <c r="D55" s="10">
        <f>(D17+D18)*0.15</f>
        <v>92179.178999999989</v>
      </c>
      <c r="E55" s="20"/>
    </row>
    <row r="56" spans="1:5" ht="15.75" x14ac:dyDescent="0.25">
      <c r="A56" s="22"/>
      <c r="B56" s="24" t="s">
        <v>57</v>
      </c>
      <c r="C56" s="24"/>
      <c r="D56" s="10">
        <f>SUM(D32:D55)-D33</f>
        <v>563111.04950678872</v>
      </c>
      <c r="E56" s="20"/>
    </row>
    <row r="57" spans="1:5" ht="15" x14ac:dyDescent="0.2">
      <c r="A57" s="25"/>
      <c r="B57" s="25"/>
      <c r="C57" s="26"/>
      <c r="D57" s="27"/>
    </row>
    <row r="58" spans="1:5" ht="15" x14ac:dyDescent="0.2">
      <c r="A58" s="28"/>
      <c r="B58" s="28"/>
      <c r="C58" s="28"/>
      <c r="D58" s="28"/>
    </row>
    <row r="59" spans="1:5" ht="15" x14ac:dyDescent="0.2">
      <c r="A59" s="28"/>
      <c r="B59" s="28" t="s">
        <v>58</v>
      </c>
      <c r="C59" s="28"/>
      <c r="D59" s="28"/>
    </row>
  </sheetData>
  <mergeCells count="48"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29:C29"/>
    <mergeCell ref="B30:C30"/>
    <mergeCell ref="B31:C31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35433070866141736" right="0.11811023622047245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4" workbookViewId="0">
      <selection activeCell="D58" sqref="D58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71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Запрос'!E15</f>
        <v>-13816.74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Запрос'!F15+'[1]год 18 Запрос'!G15</f>
        <v>80726.429999999993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Запрос'!AI15+'[1]год 18 Запрос'!AK15</f>
        <v>681989.72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Запрос'!I15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Запрос'!W15+'[1]год 18 Запрос'!Y157+'[1]год 18 Запрос'!AA157+'[1]год 18 Запрос'!AC15</f>
        <v>73952.56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Запрос'!Q15+'[1]год 18 Запрос'!S15+'[1]год 18 Запрос'!U15+'[1]год 18 Запрос'!AG15+'[1]год 18 Запрос'!AM15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Запрос'!AE15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755942.28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Запрос'!AH15+'[1]год 18 Запрос'!AJ15</f>
        <v>671971.16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Запрос'!H15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Запрос'!AB15</f>
        <v>18314.62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Запрос'!V15</f>
        <v>57864.160000000003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Запрос'!Z15</f>
        <v>4337.04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Запрос'!X15</f>
        <v>5311.04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Запрос'!R15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Запрос'!AL15</f>
        <v>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Запрос'!AF15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Запрос'!AD15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Запрос'!P15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Запрос'!T15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757798.02000000014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Запрос'!$C$15</f>
        <v>351774.94824590179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Запрос'!$C$15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Запрос'!$C$15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Запрос'!$C$15</f>
        <v>72828.232406218362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Запрос'!$C$15</f>
        <v>23751.792936474838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Запрос'!L15+'[1]год 18 Запрос'!M15</f>
        <v>24178.497525468076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Запрос'!$C$15</f>
        <v>14520.641315134808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Запрос'!J15</f>
        <v>11256.29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Запрос'!K15</f>
        <v>66814.600000000006</v>
      </c>
      <c r="E42" s="20"/>
    </row>
    <row r="43" spans="1:5" ht="18" customHeight="1" x14ac:dyDescent="0.2">
      <c r="A43" s="21"/>
      <c r="B43" s="15" t="s">
        <v>44</v>
      </c>
      <c r="C43" s="16"/>
      <c r="D43" s="10">
        <f>'[1]год 18 Запрос'!X15+'[1]год 18 Запрос'!Z15</f>
        <v>9648.08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Запрос'!$C$15</f>
        <v>3976.5589293248222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Запрос'!$C$15</f>
        <v>3439.8098067151554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Запрос'!AL15</f>
        <v>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Запрос'!$C$15</f>
        <v>5740.1160319416631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Запрос'!$C$15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Запрос'!$C$15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Запрос'!$C$15</f>
        <v>10820.266478234338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Запрос'!$C$15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Запрос'!$C$15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Запрос'!$C$15</f>
        <v>1597.9173189362289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100795.674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701143.42499434995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sqref="A1:E62"/>
    </sheetView>
  </sheetViews>
  <sheetFormatPr defaultRowHeight="12.75" x14ac:dyDescent="0.2"/>
  <cols>
    <col min="1" max="1" width="5.7109375" style="2" customWidth="1"/>
    <col min="2" max="2" width="33.28515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72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Запрос'!E27</f>
        <v>-32268.52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Запрос'!F27+'[1]год 18 Запрос'!G27</f>
        <v>112642.84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Запрос'!AI27+'[1]год 18 Запрос'!AK27</f>
        <v>551115.85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Запрос'!I27</f>
        <v>8252.1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Запрос'!W27+'[1]год 18 Запрос'!Y27+'[1]год 18 Запрос'!AA27+'[1]год 18 Запрос'!AC27</f>
        <v>59569.7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Запрос'!Q27+'[1]год 18 Запрос'!S27+'[1]год 18 Запрос'!U27+'[1]год 18 Запрос'!AG27+'[1]год 18 Запрос'!AM27</f>
        <v>3870.94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Запрос'!AE27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622808.58999999985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Запрос'!AH27+'[1]год 18 Запрос'!AJ27</f>
        <v>553052.1</v>
      </c>
      <c r="E17" s="17"/>
    </row>
    <row r="18" spans="1:5" ht="33" customHeight="1" x14ac:dyDescent="0.2">
      <c r="A18" s="7"/>
      <c r="B18" s="15" t="s">
        <v>20</v>
      </c>
      <c r="C18" s="16"/>
      <c r="D18" s="10">
        <f>'[1]год 18 Запрос'!H27</f>
        <v>11002.8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Запрос'!AB27</f>
        <v>9391.7000000000007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Запрос'!V27</f>
        <v>47339.65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Запрос'!Z27</f>
        <v>3478.26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Запрос'!X27</f>
        <v>4382.62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Запрос'!R27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Запрос'!AL27</f>
        <v>4440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Запрос'!AF27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Запрос'!AD27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Запрос'!P27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Запрос'!T27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633087.13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Запрос'!$C$27</f>
        <v>282073.41051296762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Запрос'!$C$27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Запрос'!$C$27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Запрос'!$C$27</f>
        <v>58397.870567215337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Запрос'!$C$27</f>
        <v>19045.555326770842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Запрос'!L27+'[1]год 18 Запрос'!M27</f>
        <v>25915.018696892359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Запрос'!$C$27</f>
        <v>11643.486379628219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Запрос'!J27</f>
        <v>36989.279999999999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Запрос'!K27</f>
        <v>49003.67</v>
      </c>
      <c r="E42" s="20"/>
    </row>
    <row r="43" spans="1:5" ht="31.5" customHeight="1" x14ac:dyDescent="0.2">
      <c r="A43" s="21"/>
      <c r="B43" s="15" t="s">
        <v>44</v>
      </c>
      <c r="C43" s="16"/>
      <c r="D43" s="10">
        <f>'[1]год 18 Запрос'!X27+'[1]год 18 Запрос'!Z27</f>
        <v>7860.88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Запрос'!$C$27</f>
        <v>3188.6339402325971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Запрос'!$C$27</f>
        <v>2758.2375849511614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Запрос'!AL27</f>
        <v>4440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Запрос'!$C$27</f>
        <v>4602.7555797922305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Запрос'!$C$27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Запрос'!$C$27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Запрос'!$C$27</f>
        <v>8676.3127488009086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Запрос'!$C$27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Запрос'!$C$27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Запрос'!$C$27</f>
        <v>1281.302122614499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84608.235000000001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600484.64845986571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34" workbookViewId="0">
      <selection activeCell="D57" sqref="D57"/>
    </sheetView>
  </sheetViews>
  <sheetFormatPr defaultRowHeight="12.75" x14ac:dyDescent="0.2"/>
  <cols>
    <col min="1" max="1" width="5.7109375" style="2" customWidth="1"/>
    <col min="2" max="2" width="33.28515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73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Запрос'!E24</f>
        <v>-14737.89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Запрос'!F24+'[1]год 18 Запрос'!G24</f>
        <v>139663.82999999999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Запрос'!AI24+'[1]год 18 Запрос'!AK24</f>
        <v>574196.37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Запрос'!I24</f>
        <v>40395.599999999999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Запрос'!W24+'[1]год 18 Запрос'!Y24+'[1]год 18 Запрос'!AA24+'[1]год 18 Запрос'!AC24</f>
        <v>69802.89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Запрос'!Q24+'[1]год 18 Запрос'!S24+'[1]год 18 Запрос'!U24+'[1]год 18 Запрос'!AG24+'[1]год 18 Запрос'!AM24</f>
        <v>4895.18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Запрос'!AE24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689290.04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Запрос'!AH24+'[1]год 18 Запрос'!AJ24</f>
        <v>589789.65</v>
      </c>
      <c r="E17" s="17"/>
    </row>
    <row r="18" spans="1:5" ht="33" customHeight="1" x14ac:dyDescent="0.2">
      <c r="A18" s="7"/>
      <c r="B18" s="15" t="s">
        <v>20</v>
      </c>
      <c r="C18" s="16"/>
      <c r="D18" s="10">
        <f>'[1]год 18 Запрос'!H24</f>
        <v>40545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Запрос'!AB24</f>
        <v>11797.34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Запрос'!V24</f>
        <v>57862.26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Запрос'!Z24</f>
        <v>4241.47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Запрос'!X24</f>
        <v>5398.04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Запрос'!R24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Запрос'!AL24</f>
        <v>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Запрос'!AF24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Запрос'!AD24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Запрос'!P24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Запрос'!T24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709633.76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Запрос'!$C$24</f>
        <v>327377.82013203599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Запрос'!$C$24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Запрос'!$C$24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Запрос'!$C$24</f>
        <v>67777.276602853817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Запрос'!$C$24</f>
        <v>22104.502422767997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Запрос'!L24+'[1]год 18 Запрос'!M24</f>
        <v>42871.301829197677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Запрос'!$C$24</f>
        <v>13513.571459173389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Запрос'!J24</f>
        <v>53916.47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Запрос'!K24</f>
        <v>58678.09</v>
      </c>
      <c r="E42" s="20"/>
    </row>
    <row r="43" spans="1:5" ht="31.5" customHeight="1" x14ac:dyDescent="0.2">
      <c r="A43" s="21"/>
      <c r="B43" s="15" t="s">
        <v>44</v>
      </c>
      <c r="C43" s="16"/>
      <c r="D43" s="10">
        <f>'[1]год 18 Запрос'!X24+'[1]год 18 Запрос'!Z24</f>
        <v>9639.51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Запрос'!$C$24</f>
        <v>3700.7672104010035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Запрос'!$C$24</f>
        <v>3201.2439822861293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Запрос'!AL24</f>
        <v>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Запрос'!$C$24</f>
        <v>5342.0139302483913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Запрос'!$C$24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Запрос'!$C$24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Запрос'!$C$24</f>
        <v>10069.83376887859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Запрос'!$C$24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Запрос'!$C$24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Запрос'!$C$24</f>
        <v>1487.0947781616635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94550.197499999995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714229.69361600454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46" workbookViewId="0">
      <selection activeCell="D58" sqref="D58"/>
    </sheetView>
  </sheetViews>
  <sheetFormatPr defaultRowHeight="12.75" x14ac:dyDescent="0.2"/>
  <cols>
    <col min="1" max="1" width="5.7109375" style="2" customWidth="1"/>
    <col min="2" max="2" width="33.28515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74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Запрос'!E29</f>
        <v>-96.54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Запрос'!F29+'[1]год 18 Запрос'!G29</f>
        <v>80062.59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Запрос'!AI29+'[1]год 18 Запрос'!AK29</f>
        <v>429511.26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Запрос'!I29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Запрос'!W29+'[1]год 18 Запрос'!Y29+'[1]год 18 Запрос'!AA29+'[1]год 18 Запрос'!AC29</f>
        <v>53571.45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Запрос'!Q29+'[1]год 18 Запрос'!S29+'[1]год 18 Запрос'!U294+'[1]год 18 Запрос'!AG294+'[1]год 18 Запрос'!AM29</f>
        <v>7104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Запрос'!AE29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490186.71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Запрос'!AH29+'[1]год 18 Запрос'!AJ29</f>
        <v>439938.84</v>
      </c>
      <c r="E17" s="17"/>
    </row>
    <row r="18" spans="1:5" ht="33" customHeight="1" x14ac:dyDescent="0.2">
      <c r="A18" s="7"/>
      <c r="B18" s="15" t="s">
        <v>20</v>
      </c>
      <c r="C18" s="16"/>
      <c r="D18" s="10">
        <f>'[1]год 18 Запрос'!H29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Запрос'!AB29</f>
        <v>9462.18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Запрос'!V29</f>
        <v>40894.559999999998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Запрос'!Z29</f>
        <v>2988.58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Запрос'!X29</f>
        <v>3818.28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Запрос'!R29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Запрос'!AL29</f>
        <v>7548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Запрос'!AF29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Запрос'!AD29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Запрос'!P29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Запрос'!T29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504650.44000000006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Запрос'!$C$29</f>
        <v>219955.73078610329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Запрос'!$C$29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Запрос'!$C$29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Запрос'!$C$29</f>
        <v>45537.600561516258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Запрос'!$C$29</f>
        <v>14851.378697867216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Запрос'!L29+'[1]год 18 Запрос'!M29</f>
        <v>15049.686770969611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Запрос'!$C$29</f>
        <v>9079.3795518398456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Запрос'!J29</f>
        <v>40017.919999999998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Запрос'!K29</f>
        <v>16102.14</v>
      </c>
      <c r="E42" s="20"/>
    </row>
    <row r="43" spans="1:5" ht="31.5" customHeight="1" x14ac:dyDescent="0.2">
      <c r="A43" s="21"/>
      <c r="B43" s="15" t="s">
        <v>44</v>
      </c>
      <c r="C43" s="16"/>
      <c r="D43" s="10">
        <f>'[1]год 18 Запрос'!X29+'[1]год 18 Запрос'!Z29</f>
        <v>6806.8600000000006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Запрос'!$C$29</f>
        <v>2486.438928283847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Запрос'!$C$29</f>
        <v>2150.8236546519092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Запрос'!AL29</f>
        <v>7548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Запрос'!$C$29</f>
        <v>3589.1453410723798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Запрос'!$C$29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Запрос'!$C$29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Запрос'!$C$29</f>
        <v>6765.6313571730789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Запрос'!$C$29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Запрос'!$C$29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Запрос'!$C$29</f>
        <v>999.13616184146156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65990.826000000001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456930.69781131879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3" workbookViewId="0">
      <selection activeCell="D20" sqref="D20"/>
    </sheetView>
  </sheetViews>
  <sheetFormatPr defaultRowHeight="12.75" x14ac:dyDescent="0.2"/>
  <cols>
    <col min="1" max="1" width="5.7109375" style="2" customWidth="1"/>
    <col min="2" max="2" width="33.28515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75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Запрос'!E28</f>
        <v>-4166.03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Запрос'!F28+'[1]год 18 Запрос'!G28</f>
        <v>123678.89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Запрос'!AI28+'[1]год 18 Запрос'!AK28</f>
        <v>530237.51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Запрос'!I28</f>
        <v>164365.53000000003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Запрос'!W28+'[1]год 18 Запрос'!Y28+'[1]год 18 Запрос'!AA28+'[1]год 18 Запрос'!AC28</f>
        <v>63729.39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Запрос'!Q28+'[1]год 18 Запрос'!S28+'[1]год 18 Запрос'!U28+'[1]год 18 Запрос'!AG28+'[1]год 18 Запрос'!AM28</f>
        <v>6265.95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Запрос'!AE28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764598.38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Запрос'!AH28+'[1]год 18 Запрос'!AJ28</f>
        <v>544481.88</v>
      </c>
      <c r="E17" s="17"/>
    </row>
    <row r="18" spans="1:5" ht="33" customHeight="1" x14ac:dyDescent="0.2">
      <c r="A18" s="7"/>
      <c r="B18" s="15" t="s">
        <v>20</v>
      </c>
      <c r="C18" s="16"/>
      <c r="D18" s="10">
        <f>'[1]год 18 Запрос'!H28</f>
        <v>271705.76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Запрос'!AB28</f>
        <v>15409.8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Запрос'!V28</f>
        <v>47805.04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Запрос'!Z28</f>
        <v>3492.86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Запрос'!X28</f>
        <v>4520.3999999999996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Запрос'!R28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Запрос'!AL28</f>
        <v>6882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Запрос'!AF28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Запрос'!AD28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Запрос'!P28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Запрос'!T28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894297.74000000011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Запрос'!$C$28</f>
        <v>400664.59891396115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Запрос'!$C$28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Запрос'!$C$28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Запрос'!$C$28</f>
        <v>82949.893595756294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Запрос'!$C$28</f>
        <v>27052.81498251493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Запрос'!L28+'[1]год 18 Запрос'!M28</f>
        <v>36822.715294142879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Запрос'!$C$28</f>
        <v>16538.718739104414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Запрос'!J28</f>
        <v>42314.74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Запрос'!K28</f>
        <v>50669.67</v>
      </c>
      <c r="E42" s="20"/>
    </row>
    <row r="43" spans="1:5" ht="15" x14ac:dyDescent="0.2">
      <c r="A43" s="21"/>
      <c r="B43" s="15" t="s">
        <v>44</v>
      </c>
      <c r="C43" s="16"/>
      <c r="D43" s="10">
        <f>'[1]год 18 Запрос'!X28+'[1]год 18 Запрос'!Z28</f>
        <v>8013.26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Запрос'!$C$28</f>
        <v>4529.2207316648291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Запрос'!$C$28</f>
        <v>3917.8742642708762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Запрос'!AL28</f>
        <v>6882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Запрос'!$C$28</f>
        <v>6537.8768417864403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Запрос'!$C$28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Запрос'!$C$28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Запрос'!$C$28</f>
        <v>12324.066140188672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Запрос'!$C$28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Запрос'!$C$28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Запрос'!$C$28</f>
        <v>1819.9957242029529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122428.14599999999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823465.59122759337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D14" sqref="D14"/>
    </sheetView>
  </sheetViews>
  <sheetFormatPr defaultRowHeight="12.75" x14ac:dyDescent="0.2"/>
  <cols>
    <col min="1" max="1" width="5.7109375" style="2" customWidth="1"/>
    <col min="2" max="2" width="33.28515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76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Запрос'!E30</f>
        <v>-13714.1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Запрос'!F30+'[1]год 18 Запрос'!G30</f>
        <v>180965.12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Запрос'!AI30+'[1]год 18 Запрос'!AK30</f>
        <v>608845.21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Запрос'!I30</f>
        <v>84393.48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Запрос'!W30+'[1]год 18 Запрос'!Y30+'[1]год 18 Запрос'!AA30+'[1]год 18 Запрос'!AC30</f>
        <v>98162.689999999988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Запрос'!Q30+'[1]год 18 Запрос'!S30+'[1]год 18 Запрос'!U30+'[1]год 18 Запрос'!AG30+'[1]год 18 Запрос'!AM30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Запрос'!AE30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791401.37999999989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Запрос'!AH30+'[1]год 18 Запрос'!AJ30</f>
        <v>650977.36</v>
      </c>
      <c r="E17" s="17"/>
    </row>
    <row r="18" spans="1:5" ht="33" customHeight="1" x14ac:dyDescent="0.2">
      <c r="A18" s="7"/>
      <c r="B18" s="15" t="s">
        <v>20</v>
      </c>
      <c r="C18" s="16"/>
      <c r="D18" s="10">
        <f>'[1]год 18 Запрос'!H30</f>
        <v>161889.12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Запрос'!AB30</f>
        <v>24546.66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Запрос'!V30</f>
        <v>75058.75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Запрос'!Z30</f>
        <v>5425.82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Запрос'!X30</f>
        <v>6937.92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Запрос'!R30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Запрос'!AL30</f>
        <v>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Запрос'!AF30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Запрос'!AD30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Запрос'!P30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Запрос'!T30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924835.63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Запрос'!$C$30</f>
        <v>441342.37817712536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Запрос'!$C$30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Запрос'!$C$30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Запрос'!$C$30</f>
        <v>91371.444865165337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Запрос'!$C$30</f>
        <v>29799.372675130729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Запрос'!L30+'[1]год 18 Запрос'!M30</f>
        <v>48401.609183949222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Запрос'!$C$30</f>
        <v>18217.824784381239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Запрос'!J30</f>
        <v>69907.7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Запрос'!K30</f>
        <v>26180.31</v>
      </c>
      <c r="E42" s="20"/>
    </row>
    <row r="43" spans="1:5" ht="31.5" customHeight="1" x14ac:dyDescent="0.2">
      <c r="A43" s="21"/>
      <c r="B43" s="15" t="s">
        <v>44</v>
      </c>
      <c r="C43" s="16"/>
      <c r="D43" s="10">
        <f>'[1]год 18 Запрос'!X30+'[1]год 18 Запрос'!Z30</f>
        <v>12363.74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Запрос'!$C$30</f>
        <v>4989.0533239532551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Запрос'!$C$30</f>
        <v>4315.6394397688637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Запрос'!AL30</f>
        <v>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Запрос'!$C$30</f>
        <v>7201.6397790182646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Запрос'!$C$30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Запрос'!$C$30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Запрос'!$C$30</f>
        <v>13575.276362988723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Запрос'!$C$30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Запрос'!$C$30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Запрос'!$C$30</f>
        <v>2004.7721794468271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121929.97199999999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891600.73277092795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43" workbookViewId="0">
      <selection activeCell="D49" sqref="D49"/>
    </sheetView>
  </sheetViews>
  <sheetFormatPr defaultRowHeight="12.75" x14ac:dyDescent="0.2"/>
  <cols>
    <col min="1" max="1" width="5.7109375" style="2" customWidth="1"/>
    <col min="2" max="2" width="33.28515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77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Запрос'!E25</f>
        <v>-17807.87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Запрос'!F25+'[1]год 18 Запрос'!G25</f>
        <v>80443.5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Запрос'!AI25+'[1]год 18 Запрос'!AK25</f>
        <v>670097.76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Запрос'!I25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Запрос'!W25+'[1]год 18 Запрос'!Y25+'[1]год 18 Запрос'!AA25+'[1]год 18 Запрос'!AC25</f>
        <v>53375.34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Запрос'!Q25+'[1]год 18 Запрос'!S25+'[1]год 18 Запрос'!U25+'[1]год 18 Запрос'!AG25+'[1]год 18 Запрос'!AM25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Запрос'!AE25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723473.1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Запрос'!AH25+'[1]год 18 Запрос'!AJ25</f>
        <v>700586.35</v>
      </c>
      <c r="E17" s="17"/>
    </row>
    <row r="18" spans="1:5" ht="33" customHeight="1" x14ac:dyDescent="0.2">
      <c r="A18" s="7"/>
      <c r="B18" s="15" t="s">
        <v>20</v>
      </c>
      <c r="C18" s="16"/>
      <c r="D18" s="10">
        <f>'[1]год 18 Запрос'!H25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Запрос'!AB25</f>
        <v>0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Запрос'!V25</f>
        <v>52341.64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Запрос'!Z25</f>
        <v>4166.92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Запрос'!X25</f>
        <v>5357.5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Запрос'!R25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Запрос'!AL25</f>
        <v>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Запрос'!AF25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Запрос'!AD25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Запрос'!P25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Запрос'!T25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762452.41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Запрос'!$C$25</f>
        <v>337906.18652956089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Запрос'!$C$25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Запрос'!$C$25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Запрос'!$C$25</f>
        <v>69956.972225524398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Запрос'!$C$25</f>
        <v>22815.376178503851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Запрос'!L25+'[1]год 18 Запрос'!M25</f>
        <v>27761.445541853434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Запрос'!$C$25</f>
        <v>13948.163612068569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Запрос'!J25</f>
        <v>149421.49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Запрос'!K25</f>
        <v>0</v>
      </c>
      <c r="E42" s="20"/>
    </row>
    <row r="43" spans="1:5" ht="31.5" customHeight="1" x14ac:dyDescent="0.2">
      <c r="A43" s="21"/>
      <c r="B43" s="15" t="s">
        <v>44</v>
      </c>
      <c r="C43" s="16"/>
      <c r="D43" s="10">
        <f>'[1]год 18 Запрос'!X25+'[1]год 18 Запрос'!Z25</f>
        <v>9524.42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Запрос'!$C$25</f>
        <v>3819.7827048756553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Запрос'!$C$25</f>
        <v>3304.1949688856089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Запрос'!AL25</f>
        <v>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Запрос'!$C$25</f>
        <v>5513.8113963554524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Запрос'!$C$25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Запрос'!$C$25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Запрос'!$C$25</f>
        <v>10393.67641477978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Запрос'!$C$25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Запрос'!$C$25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Запрос'!$C$25</f>
        <v>1534.9192724600782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105087.9525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760988.39134486776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2" workbookViewId="0">
      <selection activeCell="D58" sqref="D58"/>
    </sheetView>
  </sheetViews>
  <sheetFormatPr defaultRowHeight="12.75" x14ac:dyDescent="0.2"/>
  <cols>
    <col min="1" max="1" width="5.7109375" style="2" customWidth="1"/>
    <col min="2" max="2" width="33.28515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78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Запрос'!E26</f>
        <v>-17997.02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Запрос'!F26+'[1]год 18 Запрос'!G26</f>
        <v>69598.060000000012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Запрос'!AI26+'[1]год 18 Запрос'!AK26</f>
        <v>622854.27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Запрос'!I25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Запрос'!W26+'[1]год 18 Запрос'!Y26+'[1]год 18 Запрос'!AA26+'[1]год 18 Запрос'!AC26</f>
        <v>76441.19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Запрос'!Q26+'[1]год 18 Запрос'!S26+'[1]год 18 Запрос'!U26+'[1]год 18 Запрос'!AG26+'[1]год 18 Запрос'!AM26</f>
        <v>11315.74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Запрос'!AE26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710611.2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Запрос'!AH26+'[1]год 18 Запрос'!AJ26</f>
        <v>633936.07999999996</v>
      </c>
      <c r="E17" s="17"/>
    </row>
    <row r="18" spans="1:5" ht="33" customHeight="1" x14ac:dyDescent="0.2">
      <c r="A18" s="7"/>
      <c r="B18" s="15" t="s">
        <v>20</v>
      </c>
      <c r="C18" s="16"/>
      <c r="D18" s="10">
        <f>'[1]год 18 Запрос'!H265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Запрос'!AB26</f>
        <v>12725.2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Запрос'!V26</f>
        <v>59461.63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Запрос'!Z26</f>
        <v>4241.3100000000004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Запрос'!X26</f>
        <v>5572.67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Запрос'!R26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Запрос'!AL26</f>
        <v>11544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Запрос'!AF26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Запрос'!AD26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Запрос'!P26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Запрос'!T26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727480.89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Запрос'!$C$26</f>
        <v>331050.50608466094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Запрос'!$C$26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Запрос'!$C$26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Запрос'!$C$26</f>
        <v>68537.635540994714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Запрос'!$C$26</f>
        <v>22352.481639885154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Запрос'!L26+'[1]год 18 Запрос'!M26</f>
        <v>37231.64731035666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Запрос'!$C$26</f>
        <v>13665.173372974032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Запрос'!J26</f>
        <v>55694.15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Запрос'!K26</f>
        <v>76015.740000000005</v>
      </c>
      <c r="E42" s="20"/>
    </row>
    <row r="43" spans="1:5" ht="31.5" customHeight="1" x14ac:dyDescent="0.2">
      <c r="A43" s="21"/>
      <c r="B43" s="15" t="s">
        <v>44</v>
      </c>
      <c r="C43" s="16"/>
      <c r="D43" s="10">
        <f>'[1]год 18 Запрос'!X26+'[1]год 18 Запрос'!Z26</f>
        <v>9813.98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Запрос'!$C$26</f>
        <v>3742.2842433572773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Запрос'!$C$26</f>
        <v>3237.1571171464125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Запрос'!AL26</f>
        <v>11544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Запрос'!$C$26</f>
        <v>5401.9432788903887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Запрос'!$C$26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Запрос'!$C$26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Запрос'!$C$26</f>
        <v>10182.802133727842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Запрос'!$C$26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Запрос'!$C$26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Запрос'!$C$26</f>
        <v>1503.7777412890173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95090.411999999997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745063.69046328228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40" workbookViewId="0">
      <selection sqref="A1:D3"/>
    </sheetView>
  </sheetViews>
  <sheetFormatPr defaultRowHeight="12.75" x14ac:dyDescent="0.2"/>
  <cols>
    <col min="1" max="1" width="5.7109375" style="2" customWidth="1"/>
    <col min="2" max="2" width="40" style="2" customWidth="1"/>
    <col min="3" max="3" width="21.140625" style="2" customWidth="1"/>
    <col min="4" max="4" width="16.7109375" style="2" customWidth="1"/>
    <col min="5" max="5" width="9.140625" style="2"/>
    <col min="6" max="6" width="10.140625" style="2" bestFit="1" customWidth="1"/>
    <col min="7" max="16384" width="9.140625" style="2"/>
  </cols>
  <sheetData>
    <row r="1" spans="1:4" ht="18" x14ac:dyDescent="0.25">
      <c r="A1" s="1" t="s">
        <v>0</v>
      </c>
      <c r="B1" s="1"/>
      <c r="C1" s="1"/>
      <c r="D1" s="1"/>
    </row>
    <row r="2" spans="1:4" ht="18" x14ac:dyDescent="0.25">
      <c r="A2" s="3"/>
      <c r="B2" s="4" t="s">
        <v>1</v>
      </c>
      <c r="C2" s="4"/>
      <c r="D2" s="3"/>
    </row>
    <row r="3" spans="1:4" ht="14.25" x14ac:dyDescent="0.2">
      <c r="A3" s="5" t="s">
        <v>2</v>
      </c>
      <c r="B3" s="5"/>
      <c r="C3" s="5"/>
    </row>
    <row r="4" spans="1:4" ht="14.25" x14ac:dyDescent="0.2">
      <c r="A4" s="5" t="s">
        <v>67</v>
      </c>
      <c r="B4" s="5"/>
      <c r="C4" s="5"/>
    </row>
    <row r="5" spans="1:4" ht="14.25" x14ac:dyDescent="0.2">
      <c r="C5" s="6"/>
    </row>
    <row r="6" spans="1:4" ht="15.75" x14ac:dyDescent="0.25">
      <c r="A6" s="7">
        <v>1</v>
      </c>
      <c r="B6" s="29" t="s">
        <v>11</v>
      </c>
      <c r="C6" s="7" t="s">
        <v>68</v>
      </c>
      <c r="D6" s="7" t="s">
        <v>69</v>
      </c>
    </row>
    <row r="7" spans="1:4" ht="15" x14ac:dyDescent="0.2">
      <c r="A7" s="7"/>
      <c r="B7" s="30" t="s">
        <v>12</v>
      </c>
      <c r="C7" s="10">
        <f>'[1]год 18 Запрос'!AI22+'[1]год 18 Запрос'!AK22</f>
        <v>706355.52</v>
      </c>
      <c r="D7" s="10">
        <f>'[1]год 18 Запрос'!AJ22+'[1]год 18 Запрос'!AL22</f>
        <v>668693</v>
      </c>
    </row>
    <row r="8" spans="1:4" ht="15" x14ac:dyDescent="0.2">
      <c r="A8" s="7"/>
      <c r="B8" s="30" t="s">
        <v>13</v>
      </c>
      <c r="C8" s="10">
        <f>'[1]год 18 Запрос'!I22</f>
        <v>0</v>
      </c>
      <c r="D8" s="10">
        <f>'[1]год 18 Запрос'!L22</f>
        <v>7192.65</v>
      </c>
    </row>
    <row r="9" spans="1:4" ht="15" x14ac:dyDescent="0.2">
      <c r="A9" s="7"/>
      <c r="B9" s="30" t="s">
        <v>14</v>
      </c>
      <c r="C9" s="10">
        <f>'[1]год 18 Запрос'!W22+'[1]год 18 Запрос'!Y22+'[1]год 18 Запрос'!AA22+'[1]год 18 Запрос'!AC22</f>
        <v>87216.959999999992</v>
      </c>
      <c r="D9" s="10">
        <f>'[1]год 18 Запрос'!X22+'[1]год 18 Запрос'!Z22+'[1]год 18 Запрос'!AB22+'[1]год 18 Запрос'!AD22</f>
        <v>35915.75</v>
      </c>
    </row>
    <row r="10" spans="1:4" ht="15" x14ac:dyDescent="0.2">
      <c r="A10" s="7"/>
      <c r="B10" s="30" t="s">
        <v>15</v>
      </c>
      <c r="C10" s="10">
        <v>0</v>
      </c>
      <c r="D10" s="10">
        <v>0</v>
      </c>
    </row>
    <row r="11" spans="1:4" ht="15" x14ac:dyDescent="0.2">
      <c r="A11" s="7"/>
      <c r="B11" s="30" t="s">
        <v>16</v>
      </c>
      <c r="C11" s="10">
        <f>'[1]год 18 Запрос'!AE30</f>
        <v>0</v>
      </c>
      <c r="D11" s="10">
        <f>'[1]год 18 Запрос'!AF30</f>
        <v>0</v>
      </c>
    </row>
    <row r="12" spans="1:4" ht="32.25" customHeight="1" x14ac:dyDescent="0.2">
      <c r="A12" s="7"/>
      <c r="B12" s="30" t="s">
        <v>17</v>
      </c>
      <c r="C12" s="10">
        <f>SUM(C7:C11)</f>
        <v>793572.48</v>
      </c>
      <c r="D12" s="10">
        <f>SUM(D7:D11)</f>
        <v>711801.4</v>
      </c>
    </row>
    <row r="13" spans="1:4" ht="15.75" x14ac:dyDescent="0.25">
      <c r="A13" s="7">
        <v>2</v>
      </c>
      <c r="B13" s="29" t="s">
        <v>18</v>
      </c>
      <c r="C13" s="10"/>
      <c r="D13" s="10"/>
    </row>
    <row r="14" spans="1:4" ht="30" x14ac:dyDescent="0.2">
      <c r="A14" s="7"/>
      <c r="B14" s="30" t="s">
        <v>19</v>
      </c>
      <c r="C14" s="10">
        <f>'[1]год 18 Запрос'!AH22+'[1]год 18 Запрос'!AJ22</f>
        <v>668693</v>
      </c>
      <c r="D14" s="10">
        <f>'[1]год 18 Запрос'!AI22+'[1]год 18 Запрос'!AK22</f>
        <v>706355.52</v>
      </c>
    </row>
    <row r="15" spans="1:4" ht="30" x14ac:dyDescent="0.2">
      <c r="A15" s="7"/>
      <c r="B15" s="30" t="s">
        <v>20</v>
      </c>
      <c r="C15" s="10">
        <f>'[1]год 18 Запрос'!H22</f>
        <v>0</v>
      </c>
      <c r="D15" s="10">
        <f>'[1]год 18 Запрос'!I22</f>
        <v>0</v>
      </c>
    </row>
    <row r="16" spans="1:4" ht="15" x14ac:dyDescent="0.2">
      <c r="A16" s="7"/>
      <c r="B16" s="30" t="s">
        <v>21</v>
      </c>
      <c r="C16" s="10">
        <f>'[1]год 18 Запрос'!AB22</f>
        <v>26427.21</v>
      </c>
      <c r="D16" s="10">
        <f>'[1]год 18 Запрос'!AC22</f>
        <v>25915.72</v>
      </c>
    </row>
    <row r="17" spans="1:6" ht="15" x14ac:dyDescent="0.2">
      <c r="A17" s="7"/>
      <c r="B17" s="30" t="s">
        <v>22</v>
      </c>
      <c r="C17" s="10">
        <f>'[1]год 18 Запрос'!V22</f>
        <v>56410.85</v>
      </c>
      <c r="D17" s="10">
        <f>'[1]год 18 Запрос'!W22</f>
        <v>53492.45</v>
      </c>
    </row>
    <row r="18" spans="1:6" ht="15" x14ac:dyDescent="0.2">
      <c r="A18" s="7"/>
      <c r="B18" s="30" t="s">
        <v>23</v>
      </c>
      <c r="C18" s="10">
        <f>'[1]год 18 Запрос'!Z22</f>
        <v>4151.16</v>
      </c>
      <c r="D18" s="10">
        <f>'[1]год 18 Запрос'!AA22</f>
        <v>3504.59</v>
      </c>
    </row>
    <row r="19" spans="1:6" ht="15" x14ac:dyDescent="0.2">
      <c r="A19" s="7"/>
      <c r="B19" s="30" t="s">
        <v>24</v>
      </c>
      <c r="C19" s="10">
        <f>'[1]год 18 Запрос'!X22</f>
        <v>5337.38</v>
      </c>
      <c r="D19" s="10">
        <f>'[1]год 18 Запрос'!Y22</f>
        <v>4304.2</v>
      </c>
    </row>
    <row r="20" spans="1:6" ht="15" x14ac:dyDescent="0.2">
      <c r="A20" s="7"/>
      <c r="B20" s="30" t="s">
        <v>25</v>
      </c>
      <c r="C20" s="10">
        <f>'[1]год 18 Запрос'!R22</f>
        <v>0</v>
      </c>
      <c r="D20" s="10">
        <f>'[1]год 18 Запрос'!S22</f>
        <v>0</v>
      </c>
    </row>
    <row r="21" spans="1:6" ht="15" x14ac:dyDescent="0.2">
      <c r="A21" s="7"/>
      <c r="B21" s="30" t="s">
        <v>26</v>
      </c>
      <c r="C21" s="10">
        <f>'[1]год 18 Запрос'!AL22</f>
        <v>0</v>
      </c>
      <c r="D21" s="10">
        <f>'[1]год 18 Запрос'!AM22</f>
        <v>0</v>
      </c>
      <c r="F21" s="18"/>
    </row>
    <row r="22" spans="1:6" ht="15" x14ac:dyDescent="0.2">
      <c r="A22" s="7"/>
      <c r="B22" s="30" t="s">
        <v>27</v>
      </c>
      <c r="C22" s="10">
        <f>'[1]год 18 Запрос'!AF22</f>
        <v>0</v>
      </c>
      <c r="D22" s="10">
        <f>'[1]год 18 Запрос'!AG22</f>
        <v>0</v>
      </c>
    </row>
    <row r="23" spans="1:6" ht="15" x14ac:dyDescent="0.2">
      <c r="A23" s="7"/>
      <c r="B23" s="30" t="s">
        <v>28</v>
      </c>
      <c r="C23" s="10">
        <f>'[1]год 18 Запрос'!AD30</f>
        <v>0</v>
      </c>
      <c r="D23" s="10">
        <f>'[1]год 18 Запрос'!AE30</f>
        <v>0</v>
      </c>
    </row>
    <row r="24" spans="1:6" ht="15" x14ac:dyDescent="0.2">
      <c r="A24" s="7"/>
      <c r="B24" s="30" t="s">
        <v>29</v>
      </c>
      <c r="C24" s="10">
        <f>'[1]год 18 Запрос'!P22</f>
        <v>32110.11</v>
      </c>
      <c r="D24" s="10">
        <f>'[1]год 18 Запрос'!Q22</f>
        <v>29387.78</v>
      </c>
    </row>
    <row r="25" spans="1:6" ht="15" x14ac:dyDescent="0.2">
      <c r="A25" s="7"/>
      <c r="B25" s="30" t="s">
        <v>30</v>
      </c>
      <c r="C25" s="10">
        <f>'[1]год 18 Запрос'!T22</f>
        <v>0</v>
      </c>
      <c r="D25" s="10">
        <f>'[1]год 18 Запрос'!U22</f>
        <v>0</v>
      </c>
    </row>
    <row r="26" spans="1:6" ht="15" x14ac:dyDescent="0.2">
      <c r="A26" s="7"/>
      <c r="B26" s="30"/>
      <c r="C26" s="10"/>
      <c r="D26" s="10"/>
    </row>
    <row r="27" spans="1:6" ht="15" x14ac:dyDescent="0.2">
      <c r="A27" s="7"/>
      <c r="B27" s="7" t="s">
        <v>31</v>
      </c>
      <c r="C27" s="10">
        <f>SUM(C14:C26)</f>
        <v>793129.71</v>
      </c>
      <c r="D27" s="10">
        <f>SUM(D14:D26)</f>
        <v>822960.25999999989</v>
      </c>
    </row>
    <row r="28" spans="1:6" ht="15.75" x14ac:dyDescent="0.25">
      <c r="A28" s="7">
        <v>3</v>
      </c>
      <c r="B28" s="29" t="s">
        <v>32</v>
      </c>
      <c r="C28" s="7"/>
      <c r="D28" s="7"/>
    </row>
    <row r="29" spans="1:6" ht="15" x14ac:dyDescent="0.2">
      <c r="A29" s="21"/>
      <c r="B29" s="22" t="s">
        <v>33</v>
      </c>
      <c r="C29" s="10">
        <f>[1]годовой16!I31*'[1]год 18 Запрос'!$C$23</f>
        <v>0</v>
      </c>
      <c r="D29" s="10">
        <f>[1]годовой16!J31*'[1]год 18 Запрос'!$C$23</f>
        <v>0</v>
      </c>
    </row>
    <row r="30" spans="1:6" ht="15" x14ac:dyDescent="0.2">
      <c r="A30" s="21"/>
      <c r="B30" s="23" t="s">
        <v>34</v>
      </c>
      <c r="C30" s="10">
        <v>96000</v>
      </c>
      <c r="D30" s="10">
        <v>96000</v>
      </c>
    </row>
    <row r="31" spans="1:6" ht="15" x14ac:dyDescent="0.2">
      <c r="A31" s="21"/>
      <c r="B31" s="22" t="s">
        <v>35</v>
      </c>
      <c r="C31" s="10">
        <f>[1]годовой16!I33*'[1]год 18 Запрос'!$C$23</f>
        <v>0</v>
      </c>
      <c r="D31" s="10">
        <f>[1]годовой16!J33*'[1]год 18 Запрос'!$C$23</f>
        <v>0</v>
      </c>
    </row>
    <row r="32" spans="1:6" ht="15" x14ac:dyDescent="0.2">
      <c r="A32" s="21"/>
      <c r="B32" s="22" t="s">
        <v>36</v>
      </c>
      <c r="C32" s="10">
        <f>[1]годовой16!I34*'[1]год 18 Запрос'!$C$23</f>
        <v>0</v>
      </c>
      <c r="D32" s="10">
        <f>[1]годовой16!J34*'[1]год 18 Запрос'!$C$23</f>
        <v>0</v>
      </c>
    </row>
    <row r="33" spans="1:4" ht="15" x14ac:dyDescent="0.2">
      <c r="A33" s="21"/>
      <c r="B33" s="30" t="s">
        <v>37</v>
      </c>
      <c r="C33" s="10">
        <f>[1]годовой16!I35*'[1]год 18 Запрос'!$C$23</f>
        <v>0</v>
      </c>
      <c r="D33" s="10">
        <f>[1]годовой16!J35*'[1]год 18 Запрос'!$C$23</f>
        <v>0</v>
      </c>
    </row>
    <row r="34" spans="1:4" ht="30" x14ac:dyDescent="0.2">
      <c r="A34" s="21"/>
      <c r="B34" s="30" t="s">
        <v>38</v>
      </c>
      <c r="C34" s="10">
        <f>[1]годовой16!I36*'[1]год 18 Запрос'!$C$23</f>
        <v>40431.51050614367</v>
      </c>
      <c r="D34" s="10">
        <f>[1]годовой16!J36*'[1]год 18 Запрос'!$C$23</f>
        <v>0</v>
      </c>
    </row>
    <row r="35" spans="1:4" ht="15" x14ac:dyDescent="0.2">
      <c r="A35" s="21"/>
      <c r="B35" s="30" t="s">
        <v>39</v>
      </c>
      <c r="C35" s="10">
        <v>0</v>
      </c>
      <c r="D35" s="10">
        <v>0</v>
      </c>
    </row>
    <row r="36" spans="1:4" ht="15" x14ac:dyDescent="0.2">
      <c r="A36" s="21"/>
      <c r="B36" s="31" t="s">
        <v>40</v>
      </c>
      <c r="C36" s="10">
        <f>'[1]год 18 Запрос'!L22+'[1]год 18 Запрос'!M22</f>
        <v>18847.350341004138</v>
      </c>
      <c r="D36" s="10">
        <f>'[1]год 18 Запрос'!M22+'[1]год 18 Запрос'!N22</f>
        <v>11654.70034100414</v>
      </c>
    </row>
    <row r="37" spans="1:4" ht="15" x14ac:dyDescent="0.2">
      <c r="A37" s="21"/>
      <c r="B37" s="31" t="s">
        <v>41</v>
      </c>
      <c r="C37" s="10">
        <f>[1]годовой16!I39*'[1]год 18 Запрос'!$C$23</f>
        <v>0</v>
      </c>
      <c r="D37" s="10">
        <f>[1]годовой16!J39*'[1]год 18 Запрос'!$C$23</f>
        <v>0</v>
      </c>
    </row>
    <row r="38" spans="1:4" ht="30" x14ac:dyDescent="0.2">
      <c r="A38" s="21"/>
      <c r="B38" s="30" t="s">
        <v>42</v>
      </c>
      <c r="C38" s="10">
        <f>[1]годовой16!I40*'[1]год 18 Запрос'!$C$23</f>
        <v>8061.3169164145274</v>
      </c>
      <c r="D38" s="10">
        <f>[1]годовой16!J40*'[1]год 18 Запрос'!$C$23</f>
        <v>0</v>
      </c>
    </row>
    <row r="39" spans="1:4" ht="30" x14ac:dyDescent="0.2">
      <c r="A39" s="21"/>
      <c r="B39" s="30" t="s">
        <v>43</v>
      </c>
      <c r="C39" s="10">
        <v>92729</v>
      </c>
      <c r="D39" s="10">
        <v>92729</v>
      </c>
    </row>
    <row r="40" spans="1:4" ht="30" x14ac:dyDescent="0.2">
      <c r="A40" s="21"/>
      <c r="B40" s="30" t="s">
        <v>44</v>
      </c>
      <c r="C40" s="10">
        <f>[1]годовой16!I42*'[1]год 18 Запрос'!$C$23</f>
        <v>0</v>
      </c>
      <c r="D40" s="10">
        <f>[1]годовой16!J42*'[1]год 18 Запрос'!$C$23</f>
        <v>0</v>
      </c>
    </row>
    <row r="41" spans="1:4" ht="15" x14ac:dyDescent="0.2">
      <c r="A41" s="21"/>
      <c r="B41" s="30" t="s">
        <v>45</v>
      </c>
      <c r="C41" s="10">
        <f>[1]годовой16!I43*'[1]год 18 Запрос'!$C$23</f>
        <v>0</v>
      </c>
      <c r="D41" s="10">
        <f>[1]годовой16!J43*'[1]год 18 Запрос'!$C$23</f>
        <v>0</v>
      </c>
    </row>
    <row r="42" spans="1:4" ht="30" x14ac:dyDescent="0.2">
      <c r="A42" s="21"/>
      <c r="B42" s="30" t="s">
        <v>46</v>
      </c>
      <c r="C42" s="10">
        <f>[1]годовой16!I44*'[1]год 18 Запрос'!$C$23</f>
        <v>2207.6367751521602</v>
      </c>
      <c r="D42" s="10">
        <f>[1]годовой16!J44*'[1]год 18 Запрос'!$C$23</f>
        <v>0</v>
      </c>
    </row>
    <row r="43" spans="1:4" ht="15" x14ac:dyDescent="0.2">
      <c r="A43" s="21"/>
      <c r="B43" s="30" t="s">
        <v>47</v>
      </c>
      <c r="C43" s="10">
        <v>0</v>
      </c>
      <c r="D43" s="10">
        <v>0</v>
      </c>
    </row>
    <row r="44" spans="1:4" ht="15" x14ac:dyDescent="0.2">
      <c r="A44" s="21"/>
      <c r="B44" s="30" t="s">
        <v>48</v>
      </c>
      <c r="C44" s="10">
        <f>[1]годовой16!I46*'[1]год 18 Запрос'!$C$23</f>
        <v>177.01261487283958</v>
      </c>
      <c r="D44" s="10">
        <f>[1]годовой16!J46*'[1]год 18 Запрос'!$C$23</f>
        <v>0</v>
      </c>
    </row>
    <row r="45" spans="1:4" ht="30" x14ac:dyDescent="0.2">
      <c r="A45" s="21"/>
      <c r="B45" s="30" t="s">
        <v>49</v>
      </c>
      <c r="C45" s="10">
        <f>[1]годовой16!I46*'[1]год 18 Запрос'!$C$23</f>
        <v>177.01261487283958</v>
      </c>
      <c r="D45" s="10">
        <f>[1]годовой16!J46*'[1]год 18 Запрос'!$C$23</f>
        <v>0</v>
      </c>
    </row>
    <row r="46" spans="1:4" ht="15" x14ac:dyDescent="0.2">
      <c r="A46" s="21"/>
      <c r="B46" s="30" t="s">
        <v>50</v>
      </c>
      <c r="C46" s="10">
        <f>[1]годовой16!I47*'[1]год 18 Запрос'!$C$23</f>
        <v>3186.6977130165387</v>
      </c>
      <c r="D46" s="10">
        <f>[1]годовой16!J47*'[1]год 18 Запрос'!$C$23</f>
        <v>0</v>
      </c>
    </row>
    <row r="47" spans="1:4" ht="15" x14ac:dyDescent="0.2">
      <c r="A47" s="21"/>
      <c r="B47" s="30" t="s">
        <v>51</v>
      </c>
      <c r="C47" s="10">
        <f>[1]годовой16!I48*'[1]год 18 Запрос'!$C$23</f>
        <v>0</v>
      </c>
      <c r="D47" s="10">
        <f>[1]годовой16!J48*'[1]год 18 Запрос'!$C$23</f>
        <v>0</v>
      </c>
    </row>
    <row r="48" spans="1:4" ht="15" x14ac:dyDescent="0.2">
      <c r="A48" s="21"/>
      <c r="B48" s="30" t="s">
        <v>52</v>
      </c>
      <c r="C48" s="10">
        <f>[1]годовой16!I49*'[1]год 18 Запрос'!$C$23</f>
        <v>0</v>
      </c>
      <c r="D48" s="10">
        <f>[1]годовой16!J49*'[1]год 18 Запрос'!$C$23</f>
        <v>0</v>
      </c>
    </row>
    <row r="49" spans="1:4" ht="30" x14ac:dyDescent="0.2">
      <c r="A49" s="22"/>
      <c r="B49" s="30" t="s">
        <v>53</v>
      </c>
      <c r="C49" s="10">
        <f>[1]годовой16!I50*'[1]год 18 Запрос'!$C$23</f>
        <v>6007.0072187644091</v>
      </c>
      <c r="D49" s="10">
        <f>[1]годовой16!J50*'[1]год 18 Запрос'!$C$23</f>
        <v>0</v>
      </c>
    </row>
    <row r="50" spans="1:4" ht="15" x14ac:dyDescent="0.2">
      <c r="A50" s="22"/>
      <c r="B50" s="30" t="s">
        <v>54</v>
      </c>
      <c r="C50" s="10">
        <f>[1]годовой16!I51*'[1]год 18 Запрос'!$C$23</f>
        <v>0</v>
      </c>
      <c r="D50" s="10">
        <f>[1]годовой16!J51*'[1]год 18 Запрос'!$C$23</f>
        <v>0</v>
      </c>
    </row>
    <row r="51" spans="1:4" ht="15" x14ac:dyDescent="0.2">
      <c r="A51" s="22"/>
      <c r="B51" s="30" t="s">
        <v>55</v>
      </c>
      <c r="C51" s="10">
        <f>[1]годовой16!I52*'[1]год 18 Запрос'!$C$23</f>
        <v>0</v>
      </c>
      <c r="D51" s="10">
        <f>[1]годовой16!J52*'[1]год 18 Запрос'!$C$23</f>
        <v>0</v>
      </c>
    </row>
    <row r="52" spans="1:4" ht="15" x14ac:dyDescent="0.2">
      <c r="A52" s="22"/>
      <c r="B52" s="30" t="s">
        <v>56</v>
      </c>
      <c r="C52" s="10">
        <f>C14*0.15</f>
        <v>100303.95</v>
      </c>
      <c r="D52" s="10">
        <f>D14*0.15</f>
        <v>105953.32799999999</v>
      </c>
    </row>
    <row r="53" spans="1:4" ht="15.75" x14ac:dyDescent="0.25">
      <c r="A53" s="22"/>
      <c r="B53" s="24" t="s">
        <v>57</v>
      </c>
      <c r="C53" s="10">
        <f>SUM(C29:C52)-C32-C30</f>
        <v>272128.49470024114</v>
      </c>
      <c r="D53" s="10">
        <f>SUM(D29:D52)-D32-D30</f>
        <v>210337.0283410041</v>
      </c>
    </row>
    <row r="54" spans="1:4" ht="15" x14ac:dyDescent="0.2">
      <c r="A54" s="25"/>
      <c r="B54" s="26"/>
      <c r="C54" s="27"/>
    </row>
    <row r="55" spans="1:4" ht="15" x14ac:dyDescent="0.2">
      <c r="A55" s="28"/>
      <c r="B55" s="28"/>
      <c r="C55" s="28"/>
    </row>
    <row r="56" spans="1:4" ht="15" x14ac:dyDescent="0.2">
      <c r="A56" s="28"/>
      <c r="B56" s="28" t="s">
        <v>58</v>
      </c>
      <c r="C56" s="28"/>
    </row>
  </sheetData>
  <mergeCells count="3">
    <mergeCell ref="A1:D1"/>
    <mergeCell ref="A3:C3"/>
    <mergeCell ref="A4:C4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D13" sqref="D13"/>
    </sheetView>
  </sheetViews>
  <sheetFormatPr defaultRowHeight="12.75" x14ac:dyDescent="0.2"/>
  <cols>
    <col min="1" max="1" width="5.7109375" style="2" customWidth="1"/>
    <col min="2" max="2" width="33.42578125" style="2" customWidth="1"/>
    <col min="3" max="3" width="24.85546875" style="2" customWidth="1"/>
    <col min="4" max="4" width="15.140625" style="2" customWidth="1"/>
    <col min="5" max="5" width="9.140625" style="2" customWidth="1"/>
    <col min="6" max="6" width="0.28515625" style="2" customWidth="1"/>
    <col min="7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59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Запрос'!E17</f>
        <v>0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Запрос'!F17+'[1]год 18 Запрос'!G17</f>
        <v>84308.04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Запрос'!AI17+'[1]год 18 Запрос'!AK17</f>
        <v>668347.79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Запрос'!I17</f>
        <v>50895.9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Запрос'!W17+'[1]год 18 Запрос'!Y17+'[1]год 18 Запрос'!AA179+'[1]год 18 Запрос'!AC17</f>
        <v>70672.349999999991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Запрос'!Q17+'[1]год 18 Запрос'!S17+'[1]год 18 Запрос'!U17+'[1]год 18 Запрос'!AG17+'[1]год 18 Запрос'!AM17</f>
        <v>8879.2199999999993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Запрос'!AE17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798795.26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Запрос'!AH17+'[1]год 18 Запрос'!AJ17</f>
        <v>679296.05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Запрос'!H17</f>
        <v>67861.2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Запрос'!AB17</f>
        <v>13074.65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Запрос'!V17</f>
        <v>56268.160000000003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Запрос'!Z17</f>
        <v>4187.5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Запрос'!X17</f>
        <v>5298.6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Запрос'!R17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Запрос'!AL17</f>
        <v>8880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Запрос'!AF17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Запрос'!AD17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Запрос'!P17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Запрос'!T17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834866.16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Запрос'!$C$17</f>
        <v>373024.05982894613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Запрос'!$C$17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Запрос'!$C$17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Запрос'!$C$17</f>
        <v>77227.451976890705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Запрос'!$C$17</f>
        <v>25186.529835509824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Запрос'!L17+'[1]год 18 Запрос'!M17</f>
        <v>55961.072809316494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Запрос'!$C$17</f>
        <v>15397.766673552818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Запрос'!J17</f>
        <v>6476.74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Запрос'!K17</f>
        <v>112294.8</v>
      </c>
      <c r="E42" s="20"/>
    </row>
    <row r="43" spans="1:5" ht="15" x14ac:dyDescent="0.2">
      <c r="A43" s="21"/>
      <c r="B43" s="15" t="s">
        <v>44</v>
      </c>
      <c r="C43" s="16"/>
      <c r="D43" s="10">
        <f>'[1]год 18 Запрос'!X17+'[1]год 18 Запрос'!Z17</f>
        <v>9486.1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Запрос'!$C$17</f>
        <v>4216.7646200004065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Запрос'!$C$17</f>
        <v>3647.592944121081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Запрос'!AL17</f>
        <v>8880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Запрос'!$C$17</f>
        <v>6086.8501205132225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Запрос'!$C$17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Запрос'!$C$17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Запрос'!$C$17</f>
        <v>11473.869160576442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Запрос'!$C$17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Запрос'!$C$17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Запрос'!$C$17</f>
        <v>1694.4401770302049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112073.58749999999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823127.62564645731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D13" sqref="D13"/>
    </sheetView>
  </sheetViews>
  <sheetFormatPr defaultRowHeight="12.75" x14ac:dyDescent="0.2"/>
  <cols>
    <col min="1" max="1" width="5.7109375" style="2" customWidth="1"/>
    <col min="2" max="2" width="22.42578125" style="2" customWidth="1"/>
    <col min="3" max="3" width="25.42578125" style="2" customWidth="1"/>
    <col min="4" max="4" width="22" style="2" customWidth="1"/>
    <col min="5" max="5" width="13" style="2" customWidth="1"/>
    <col min="6" max="7" width="9.140625" style="2"/>
    <col min="8" max="8" width="10.140625" style="2" bestFit="1" customWidth="1"/>
    <col min="9" max="16384" width="9.140625" style="2"/>
  </cols>
  <sheetData>
    <row r="1" spans="1:8" ht="18" x14ac:dyDescent="0.25">
      <c r="A1" s="1" t="s">
        <v>0</v>
      </c>
      <c r="B1" s="1"/>
      <c r="C1" s="1"/>
      <c r="D1" s="1"/>
      <c r="E1" s="1"/>
    </row>
    <row r="2" spans="1:8" ht="18" x14ac:dyDescent="0.25">
      <c r="A2" s="3"/>
      <c r="B2" s="4" t="s">
        <v>1</v>
      </c>
      <c r="C2" s="4"/>
      <c r="D2" s="4"/>
      <c r="E2" s="3"/>
    </row>
    <row r="3" spans="1:8" ht="14.25" x14ac:dyDescent="0.2">
      <c r="A3" s="5" t="s">
        <v>2</v>
      </c>
      <c r="B3" s="5"/>
      <c r="C3" s="5"/>
      <c r="D3" s="5"/>
    </row>
    <row r="4" spans="1:8" ht="14.25" x14ac:dyDescent="0.2">
      <c r="A4" s="5" t="s">
        <v>3</v>
      </c>
      <c r="B4" s="5"/>
      <c r="C4" s="5"/>
      <c r="D4" s="5"/>
    </row>
    <row r="5" spans="1:8" ht="14.25" x14ac:dyDescent="0.2">
      <c r="D5" s="6"/>
    </row>
    <row r="6" spans="1:8" ht="4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8" ht="15" x14ac:dyDescent="0.2">
      <c r="A7" s="7"/>
      <c r="B7" s="9" t="s">
        <v>8</v>
      </c>
      <c r="C7" s="7" t="s">
        <v>9</v>
      </c>
      <c r="D7" s="10">
        <f>'[1]год 18 Запрос'!E22</f>
        <v>-3057.08</v>
      </c>
      <c r="E7" s="11"/>
    </row>
    <row r="8" spans="1:8" ht="15" x14ac:dyDescent="0.2">
      <c r="A8" s="7"/>
      <c r="B8" s="12"/>
      <c r="C8" s="7" t="s">
        <v>10</v>
      </c>
      <c r="D8" s="10">
        <f>'[1]год 18 Запрос'!F22+'[1]год 18 Запрос'!G22</f>
        <v>144417.09</v>
      </c>
      <c r="E8" s="11"/>
    </row>
    <row r="9" spans="1:8" ht="20.25" customHeight="1" x14ac:dyDescent="0.25">
      <c r="A9" s="7">
        <v>1</v>
      </c>
      <c r="B9" s="13" t="s">
        <v>11</v>
      </c>
      <c r="C9" s="14"/>
      <c r="D9" s="7"/>
      <c r="E9" s="11"/>
    </row>
    <row r="10" spans="1:8" ht="17.25" customHeight="1" x14ac:dyDescent="0.2">
      <c r="A10" s="7"/>
      <c r="B10" s="15" t="s">
        <v>12</v>
      </c>
      <c r="C10" s="16"/>
      <c r="D10" s="10">
        <f>'[1]год 18 Запрос'!AI22+'[1]год 18 Запрос'!AK22</f>
        <v>706355.52</v>
      </c>
      <c r="E10" s="17"/>
    </row>
    <row r="11" spans="1:8" ht="15" x14ac:dyDescent="0.2">
      <c r="A11" s="7"/>
      <c r="B11" s="15" t="s">
        <v>13</v>
      </c>
      <c r="C11" s="16"/>
      <c r="D11" s="10">
        <f>'[1]год 18 Запрос'!I22</f>
        <v>0</v>
      </c>
      <c r="E11" s="17"/>
    </row>
    <row r="12" spans="1:8" ht="15" x14ac:dyDescent="0.2">
      <c r="A12" s="7"/>
      <c r="B12" s="15" t="s">
        <v>14</v>
      </c>
      <c r="C12" s="16"/>
      <c r="D12" s="10">
        <f>'[1]год 18 Запрос'!W22+'[1]год 18 Запрос'!Y22+'[1]год 18 Запрос'!AA22+'[1]год 18 Запрос'!AC22</f>
        <v>87216.959999999992</v>
      </c>
      <c r="E12" s="17"/>
    </row>
    <row r="13" spans="1:8" ht="15" x14ac:dyDescent="0.2">
      <c r="A13" s="7"/>
      <c r="B13" s="15" t="s">
        <v>15</v>
      </c>
      <c r="C13" s="16"/>
      <c r="D13" s="10">
        <f>'[1]год 18 Запрос'!Q22+'[1]год 18 Запрос'!S22+'[1]год 18 Запрос'!U22+'[1]год 18 Запрос'!AG22+'[1]год 18 Запрос'!AM22</f>
        <v>29387.78</v>
      </c>
      <c r="E13" s="17"/>
    </row>
    <row r="14" spans="1:8" ht="15" customHeight="1" x14ac:dyDescent="0.2">
      <c r="A14" s="7"/>
      <c r="B14" s="15" t="s">
        <v>16</v>
      </c>
      <c r="C14" s="16"/>
      <c r="D14" s="10">
        <f>'[1]год 18 Запрос'!AE22</f>
        <v>0</v>
      </c>
      <c r="E14" s="17"/>
    </row>
    <row r="15" spans="1:8" ht="15" x14ac:dyDescent="0.2">
      <c r="A15" s="7"/>
      <c r="B15" s="15" t="s">
        <v>17</v>
      </c>
      <c r="C15" s="16"/>
      <c r="D15" s="10">
        <f>SUM(D10:D14)</f>
        <v>822960.26</v>
      </c>
      <c r="E15" s="17"/>
      <c r="H15" s="18"/>
    </row>
    <row r="16" spans="1:8" ht="15.75" x14ac:dyDescent="0.25">
      <c r="A16" s="7">
        <v>2</v>
      </c>
      <c r="B16" s="13" t="s">
        <v>18</v>
      </c>
      <c r="C16" s="14"/>
      <c r="D16" s="10"/>
      <c r="E16" s="17"/>
    </row>
    <row r="17" spans="1:10" ht="27.75" customHeight="1" x14ac:dyDescent="0.2">
      <c r="A17" s="7"/>
      <c r="B17" s="15" t="s">
        <v>19</v>
      </c>
      <c r="C17" s="16"/>
      <c r="D17" s="10">
        <f>'[1]год 18 Запрос'!AH22+'[1]год 18 Запрос'!AJ22</f>
        <v>668693</v>
      </c>
      <c r="E17" s="17"/>
      <c r="J17" s="18"/>
    </row>
    <row r="18" spans="1:10" ht="34.5" customHeight="1" x14ac:dyDescent="0.2">
      <c r="A18" s="7"/>
      <c r="B18" s="15" t="s">
        <v>20</v>
      </c>
      <c r="C18" s="16"/>
      <c r="D18" s="10">
        <f>'[1]год 18 Запрос'!H22</f>
        <v>0</v>
      </c>
      <c r="E18" s="17"/>
      <c r="H18" s="18"/>
    </row>
    <row r="19" spans="1:10" ht="15" x14ac:dyDescent="0.2">
      <c r="A19" s="7"/>
      <c r="B19" s="15" t="s">
        <v>21</v>
      </c>
      <c r="C19" s="16"/>
      <c r="D19" s="10">
        <f>'[1]год 18 Запрос'!AB22</f>
        <v>26427.21</v>
      </c>
      <c r="E19" s="17"/>
    </row>
    <row r="20" spans="1:10" ht="15" x14ac:dyDescent="0.2">
      <c r="A20" s="7"/>
      <c r="B20" s="15" t="s">
        <v>22</v>
      </c>
      <c r="C20" s="16"/>
      <c r="D20" s="10">
        <f>'[1]год 18 Запрос'!V22</f>
        <v>56410.85</v>
      </c>
      <c r="E20" s="17"/>
    </row>
    <row r="21" spans="1:10" ht="15" x14ac:dyDescent="0.2">
      <c r="A21" s="7"/>
      <c r="B21" s="15" t="s">
        <v>23</v>
      </c>
      <c r="C21" s="16"/>
      <c r="D21" s="10">
        <f>'[1]год 18 Запрос'!Z22</f>
        <v>4151.16</v>
      </c>
      <c r="E21" s="17"/>
    </row>
    <row r="22" spans="1:10" ht="15" x14ac:dyDescent="0.2">
      <c r="A22" s="7"/>
      <c r="B22" s="15" t="s">
        <v>24</v>
      </c>
      <c r="C22" s="16"/>
      <c r="D22" s="10">
        <f>'[1]год 18 Запрос'!X22</f>
        <v>5337.38</v>
      </c>
      <c r="E22" s="17"/>
    </row>
    <row r="23" spans="1:10" ht="15" x14ac:dyDescent="0.2">
      <c r="A23" s="7"/>
      <c r="B23" s="15" t="s">
        <v>25</v>
      </c>
      <c r="C23" s="16"/>
      <c r="D23" s="10">
        <f>'[1]год 18 Запрос'!R22</f>
        <v>0</v>
      </c>
      <c r="E23" s="19"/>
    </row>
    <row r="24" spans="1:10" ht="15" x14ac:dyDescent="0.2">
      <c r="A24" s="7"/>
      <c r="B24" s="15" t="s">
        <v>26</v>
      </c>
      <c r="C24" s="16"/>
      <c r="D24" s="10">
        <f>'[1]год 18 Запрос'!AL22</f>
        <v>0</v>
      </c>
      <c r="E24" s="20"/>
    </row>
    <row r="25" spans="1:10" ht="15" x14ac:dyDescent="0.2">
      <c r="A25" s="7"/>
      <c r="B25" s="15" t="s">
        <v>27</v>
      </c>
      <c r="C25" s="16"/>
      <c r="D25" s="10">
        <f>'[1]год 18 Запрос'!AF22</f>
        <v>0</v>
      </c>
      <c r="E25" s="20"/>
    </row>
    <row r="26" spans="1:10" ht="15" x14ac:dyDescent="0.2">
      <c r="A26" s="7"/>
      <c r="B26" s="15" t="s">
        <v>28</v>
      </c>
      <c r="C26" s="16"/>
      <c r="D26" s="10">
        <f>'[1]год 18 Запрос'!AD22</f>
        <v>0</v>
      </c>
      <c r="E26" s="20"/>
    </row>
    <row r="27" spans="1:10" ht="15" x14ac:dyDescent="0.2">
      <c r="A27" s="7"/>
      <c r="B27" s="15" t="s">
        <v>29</v>
      </c>
      <c r="C27" s="16"/>
      <c r="D27" s="10">
        <f>'[1]год 18 Запрос'!P22</f>
        <v>32110.11</v>
      </c>
      <c r="E27" s="20"/>
    </row>
    <row r="28" spans="1:10" ht="15" x14ac:dyDescent="0.2">
      <c r="A28" s="7"/>
      <c r="B28" s="15" t="s">
        <v>30</v>
      </c>
      <c r="C28" s="16"/>
      <c r="D28" s="10">
        <f>'[1]год 18 Запрос'!T22</f>
        <v>0</v>
      </c>
      <c r="E28" s="20"/>
    </row>
    <row r="29" spans="1:10" ht="15" x14ac:dyDescent="0.2">
      <c r="A29" s="7"/>
      <c r="B29" s="15"/>
      <c r="C29" s="16"/>
      <c r="D29" s="10"/>
      <c r="E29" s="20"/>
    </row>
    <row r="30" spans="1:10" ht="15" x14ac:dyDescent="0.2">
      <c r="A30" s="7"/>
      <c r="B30" s="15" t="s">
        <v>31</v>
      </c>
      <c r="C30" s="16"/>
      <c r="D30" s="10">
        <f>SUM(D17:D29)</f>
        <v>793129.71</v>
      </c>
      <c r="E30" s="20"/>
    </row>
    <row r="31" spans="1:10" ht="15.75" x14ac:dyDescent="0.25">
      <c r="A31" s="7">
        <v>3</v>
      </c>
      <c r="B31" s="13" t="s">
        <v>32</v>
      </c>
      <c r="C31" s="14"/>
      <c r="D31" s="7"/>
      <c r="E31" s="20"/>
    </row>
    <row r="32" spans="1:10" ht="15" x14ac:dyDescent="0.2">
      <c r="A32" s="21"/>
      <c r="B32" s="22" t="s">
        <v>33</v>
      </c>
      <c r="C32" s="22"/>
      <c r="D32" s="10">
        <f>[1]годовой16!I32*'[1]год 18 Запрос'!$C$22</f>
        <v>336257.45261922665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Запрос'!$C$22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Запрос'!$C$22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Запрос'!$C$22</f>
        <v>69615.633602644695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Запрос'!$C$22</f>
        <v>22704.053906577228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Запрос'!L22+'[1]год 18 Запрос'!M22</f>
        <v>18847.350341004138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Запрос'!$C$22</f>
        <v>13880.106822193558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Запрос'!J22</f>
        <v>33801.94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Запрос'!K22</f>
        <v>42376.71</v>
      </c>
      <c r="E42" s="20"/>
    </row>
    <row r="43" spans="1:5" ht="15" x14ac:dyDescent="0.2">
      <c r="A43" s="21"/>
      <c r="B43" s="15" t="s">
        <v>44</v>
      </c>
      <c r="C43" s="16"/>
      <c r="D43" s="10">
        <f>'[1]год 18 Запрос'!X22+'[1]год 18 Запрос'!Z22</f>
        <v>9488.5400000000009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Запрос'!$C$22</f>
        <v>3801.1449718991803</v>
      </c>
      <c r="E44" s="20"/>
    </row>
    <row r="45" spans="1:5" ht="29.25" customHeight="1" x14ac:dyDescent="0.2">
      <c r="A45" s="21"/>
      <c r="B45" s="15" t="s">
        <v>46</v>
      </c>
      <c r="C45" s="16"/>
      <c r="D45" s="10">
        <f>[1]годовой16!I45*'[1]год 18 Запрос'!$C$22</f>
        <v>3288.0729252275505</v>
      </c>
      <c r="E45" s="20"/>
    </row>
    <row r="46" spans="1:5" ht="16.5" customHeight="1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Запрос'!AL22</f>
        <v>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32110.11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Запрос'!$C$22</f>
        <v>5486.908048068979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Запрос'!$C$22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Запрос'!$C$22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Запрос'!$C$22</f>
        <v>10342.962910732735</v>
      </c>
      <c r="E52" s="20"/>
    </row>
    <row r="53" spans="1:5" ht="30" customHeight="1" x14ac:dyDescent="0.2">
      <c r="A53" s="22"/>
      <c r="B53" s="15" t="s">
        <v>53</v>
      </c>
      <c r="C53" s="16"/>
      <c r="D53" s="10">
        <f>[1]годовой16!I51*'[1]год 18 Запрос'!$C$22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Запрос'!$C$22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Запрос'!$C$22</f>
        <v>1527.4299942076684</v>
      </c>
      <c r="E55" s="20"/>
    </row>
    <row r="56" spans="1:5" ht="15" x14ac:dyDescent="0.2">
      <c r="A56" s="22"/>
      <c r="B56" s="15" t="s">
        <v>56</v>
      </c>
      <c r="C56" s="16"/>
      <c r="D56" s="10">
        <f>D17*0.15</f>
        <v>100303.95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703832.36614178238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/>
      <c r="C60" s="28" t="s">
        <v>58</v>
      </c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E1"/>
    <mergeCell ref="A3:D3"/>
    <mergeCell ref="A4:D4"/>
    <mergeCell ref="B7:B8"/>
    <mergeCell ref="B9:C9"/>
    <mergeCell ref="B10:C10"/>
  </mergeCells>
  <pageMargins left="0.74803149606299213" right="0.11811023622047245" top="0.19685039370078741" bottom="0.19685039370078741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7" workbookViewId="0">
      <selection activeCell="D17" sqref="D17"/>
    </sheetView>
  </sheetViews>
  <sheetFormatPr defaultRowHeight="12.75" x14ac:dyDescent="0.2"/>
  <cols>
    <col min="1" max="1" width="5.7109375" style="2" customWidth="1"/>
    <col min="2" max="2" width="39.57031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61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Запрос'!E18</f>
        <v>-9937.33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Запрос'!F18+'[1]год 18 Запрос'!G18</f>
        <v>102226.46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Запрос'!AI18+'[1]год 18 Запрос'!AK18</f>
        <v>646669.41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Запрос'!I18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Запрос'!W18+'[1]год 18 Запрос'!Y18+'[1]год 18 Запрос'!AA18+'[1]год 18 Запрос'!AC18</f>
        <v>93275.92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Запрос'!Q18+'[1]год 18 Запрос'!S18+'[1]год 18 Запрос'!U18+'[1]год 18 Запрос'!AG18+'[1]год 18 Запрос'!AM18</f>
        <v>8877.5300000000007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Запрос'!AE18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748822.8600000001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Запрос'!AH18+'[1]год 18 Запрос'!AJ18</f>
        <v>635989.04</v>
      </c>
      <c r="E17" s="17"/>
    </row>
    <row r="18" spans="1:5" ht="30" customHeight="1" x14ac:dyDescent="0.2">
      <c r="A18" s="7"/>
      <c r="B18" s="15" t="s">
        <v>20</v>
      </c>
      <c r="C18" s="16"/>
      <c r="D18" s="10">
        <f>'[1]год 18 Запрос'!H18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Запрос'!AB18</f>
        <v>32443.57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Запрос'!V18</f>
        <v>58067.24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Запрос'!Z18</f>
        <v>4243.4399999999996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Запрос'!X18</f>
        <v>5492.22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Запрос'!R18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Запрос'!AL18</f>
        <v>9102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Запрос'!AF18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Запрос'!AD18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Запрос'!P18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Запрос'!T18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745337.50999999989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Запрос'!$C$18</f>
        <v>330438.39175922348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Запрос'!$C$18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Запрос'!$C$18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Запрос'!$C$18</f>
        <v>68410.909051304567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Запрос'!$C$18</f>
        <v>22311.151770365628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Запрос'!L18+'[1]год 18 Запрос'!M18</f>
        <v>30502.091396830165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Запрос'!$C$18</f>
        <v>13639.906387340592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Запрос'!J18</f>
        <v>10972.03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Запрос'!K18</f>
        <v>71050.7</v>
      </c>
      <c r="E42" s="20"/>
    </row>
    <row r="43" spans="1:5" ht="15" x14ac:dyDescent="0.2">
      <c r="A43" s="21"/>
      <c r="B43" s="15" t="s">
        <v>44</v>
      </c>
      <c r="C43" s="16"/>
      <c r="D43" s="10">
        <f>'[1]год 18 Запрос'!X18+'[1]год 18 Запрос'!Z18</f>
        <v>9735.66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Запрос'!$C$18</f>
        <v>3735.3647378645651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Запрос'!$C$18</f>
        <v>3231.1715946696991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Запрос'!AL18</f>
        <v>9102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Запрос'!$C$18</f>
        <v>5391.9550541167227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Запрос'!$C$18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Запрос'!$C$18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Запрос'!$C$18</f>
        <v>10163.974072919633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Запрос'!$C$18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Запрос'!$C$18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Запрос'!$C$18</f>
        <v>1500.9972474344584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95398.356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685584.65907206945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35433070866141736" right="0.11811023622047245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10" workbookViewId="0">
      <selection activeCell="D13" sqref="D13"/>
    </sheetView>
  </sheetViews>
  <sheetFormatPr defaultRowHeight="12.75" x14ac:dyDescent="0.2"/>
  <cols>
    <col min="1" max="1" width="5.7109375" style="2" customWidth="1"/>
    <col min="2" max="2" width="33.42578125" style="2" customWidth="1"/>
    <col min="3" max="3" width="24.85546875" style="2" customWidth="1"/>
    <col min="4" max="4" width="15.140625" style="2" customWidth="1"/>
    <col min="5" max="5" width="9.140625" style="2" customWidth="1"/>
    <col min="6" max="6" width="0.28515625" style="2" customWidth="1"/>
    <col min="7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62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Запрос'!E19</f>
        <v>-6253.7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Запрос'!F19+'[1]год 18 Запрос'!G19</f>
        <v>69435.89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Запрос'!AI19+'[1]год 18 Запрос'!AK19</f>
        <v>569061.25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Запрос'!I19</f>
        <v>39539.4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Запрос'!W19+'[1]год 18 Запрос'!Y19+'[1]год 18 Запрос'!AA19+'[1]год 18 Запрос'!AC19</f>
        <v>77247.64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Запрос'!Q19+'[1]год 18 Запрос'!S19+'[1]год 18 Запрос'!U19+'[1]год 18 Запрос'!AG19+'[1]год 18 Запрос'!AM19</f>
        <v>19148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Запрос'!AE19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704996.29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Запрос'!AH19+'[1]год 18 Запрос'!AJ19</f>
        <v>593228.23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Запрос'!H19</f>
        <v>69137.31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Запрос'!AB19</f>
        <v>27264.84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Запрос'!V19</f>
        <v>48535.34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Запрос'!Z19</f>
        <v>3652.98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Запрос'!X19</f>
        <v>4472.84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Запрос'!R19</f>
        <v>11600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Запрос'!AL19</f>
        <v>7992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Запрос'!AF19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Запрос'!AD19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Запрос'!P19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Запрос'!T19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765883.53999999992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Запрос'!$C$19</f>
        <v>328339.71407200926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Запрос'!$C$19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Запрос'!$C$22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Запрос'!$C$19</f>
        <v>67976.418229509771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Запрос'!$C$19</f>
        <v>22169.449360584396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Запрос'!L19+'[1]год 18 Запрос'!M19</f>
        <v>27460.201121882172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Запрос'!$C$19</f>
        <v>13553.276722311653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Запрос'!J19</f>
        <v>49230.35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Запрос'!K19</f>
        <v>22656.33</v>
      </c>
      <c r="E42" s="20"/>
    </row>
    <row r="43" spans="1:5" ht="15" x14ac:dyDescent="0.2">
      <c r="A43" s="21"/>
      <c r="B43" s="15" t="s">
        <v>44</v>
      </c>
      <c r="C43" s="16"/>
      <c r="D43" s="10">
        <f>'[1]год 18 Запрос'!X19+'[1]год 18 Запрос'!Z19</f>
        <v>8125.82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Запрос'!$C$19</f>
        <v>3711.6407190324089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Запрос'!$C$19</f>
        <v>3210.6498033209659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Запрос'!AL19</f>
        <v>7992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Запрос'!$C$19</f>
        <v>5357.7097120355811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Запрос'!$C$19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Запрос'!$C$19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Запрос'!$C$19</f>
        <v>10099.420721577204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Запрос'!$C$19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Запрос'!$C$19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Запрос'!$C$19</f>
        <v>1491.464125647399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99354.831000000006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670729.27558791079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D13" sqref="D13"/>
    </sheetView>
  </sheetViews>
  <sheetFormatPr defaultRowHeight="12.75" x14ac:dyDescent="0.2"/>
  <cols>
    <col min="1" max="1" width="5.7109375" style="2" customWidth="1"/>
    <col min="2" max="2" width="39.57031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63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Запрос'!E20</f>
        <v>-5533.87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Запрос'!F20+'[1]год 18 Запрос'!G20</f>
        <v>66666.2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Запрос'!AI20+'[1]год 18 Запрос'!AK20</f>
        <v>658222.32999999996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Запрос'!I20</f>
        <v>13491.5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Запрос'!W20+'[1]год 18 Запрос'!Y20+'[1]год 18 Запрос'!AA20+'[1]год 18 Запрос'!AC20</f>
        <v>91564.37000000001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Запрос'!Q20+'[1]год 18 Запрос'!S20+'[1]год 18 Запрос'!U20+'[1]год 18 Запрос'!AG20+'[1]год 18 Запрос'!AM20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Запрос'!AE20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763278.2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Запрос'!AH20+'[1]год 18 Запрос'!AJ20</f>
        <v>674998.09000000008</v>
      </c>
      <c r="E17" s="17"/>
    </row>
    <row r="18" spans="1:5" ht="30" customHeight="1" x14ac:dyDescent="0.2">
      <c r="A18" s="7"/>
      <c r="B18" s="15" t="s">
        <v>20</v>
      </c>
      <c r="C18" s="16"/>
      <c r="D18" s="10">
        <f>'[1]год 18 Запрос'!H20</f>
        <v>19239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Запрос'!AB20</f>
        <v>31271.88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Запрос'!V20</f>
        <v>56393.5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Запрос'!Z20</f>
        <v>4185.57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Запрос'!X20</f>
        <v>5296.02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Запрос'!R20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Запрос'!AL20</f>
        <v>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Запрос'!AF20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Запрос'!AD20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Запрос'!P20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Запрос'!T20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791384.06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Запрос'!$C$20</f>
        <v>349405.98631109175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Запрос'!$C$20</f>
        <v>0</v>
      </c>
      <c r="E34" s="20"/>
    </row>
    <row r="35" spans="1:5" ht="15" x14ac:dyDescent="0.2">
      <c r="A35" s="21"/>
      <c r="B35" s="22" t="s">
        <v>36</v>
      </c>
      <c r="C35" s="22"/>
      <c r="D35" s="10">
        <f>[1]годовой16!I35*'[1]год 18 Запрос'!$C$20</f>
        <v>0</v>
      </c>
      <c r="E35" s="20"/>
    </row>
    <row r="36" spans="1:5" ht="15" x14ac:dyDescent="0.2">
      <c r="A36" s="21"/>
      <c r="B36" s="15" t="s">
        <v>37</v>
      </c>
      <c r="C36" s="16"/>
      <c r="D36" s="10">
        <f>[1]годовой16!I36*'[1]год 18 Запрос'!$C$20</f>
        <v>72337.784433131805</v>
      </c>
      <c r="E36" s="20"/>
    </row>
    <row r="37" spans="1:5" ht="15" x14ac:dyDescent="0.2">
      <c r="A37" s="21"/>
      <c r="B37" s="15" t="s">
        <v>38</v>
      </c>
      <c r="C37" s="16"/>
      <c r="D37" s="10">
        <f>[1]годовой16!I37*'[1]год 18 Запрос'!$C$20</f>
        <v>23591.840973918745</v>
      </c>
      <c r="E37" s="20"/>
    </row>
    <row r="38" spans="1:5" ht="15" x14ac:dyDescent="0.2">
      <c r="A38" s="21"/>
      <c r="B38" s="15" t="s">
        <v>39</v>
      </c>
      <c r="C38" s="16"/>
      <c r="D38" s="10">
        <v>0</v>
      </c>
      <c r="E38" s="20"/>
    </row>
    <row r="39" spans="1:5" ht="15" x14ac:dyDescent="0.2">
      <c r="A39" s="21"/>
      <c r="B39" s="15" t="s">
        <v>40</v>
      </c>
      <c r="C39" s="16"/>
      <c r="D39" s="10">
        <f>'[1]год 18 Запрос'!L20+'[1]год 18 Запрос'!M20</f>
        <v>12110.429184807088</v>
      </c>
      <c r="E39" s="20"/>
    </row>
    <row r="40" spans="1:5" ht="15" x14ac:dyDescent="0.2">
      <c r="A40" s="21"/>
      <c r="B40" s="15" t="s">
        <v>41</v>
      </c>
      <c r="C40" s="16"/>
      <c r="D40" s="10">
        <f>[1]годовой16!I40*'[1]год 18 Запрос'!$C$20</f>
        <v>14422.854799306688</v>
      </c>
      <c r="E40" s="20"/>
    </row>
    <row r="41" spans="1:5" ht="15" x14ac:dyDescent="0.2">
      <c r="A41" s="21"/>
      <c r="B41" s="15" t="s">
        <v>42</v>
      </c>
      <c r="C41" s="16"/>
      <c r="D41" s="10">
        <f>'[1]год 18 Запрос'!J20</f>
        <v>59444.26</v>
      </c>
      <c r="E41" s="20"/>
    </row>
    <row r="42" spans="1:5" ht="15" x14ac:dyDescent="0.2">
      <c r="A42" s="21"/>
      <c r="B42" s="15" t="s">
        <v>43</v>
      </c>
      <c r="C42" s="16"/>
      <c r="D42" s="10">
        <f>'[1]год 18 Запрос'!K20</f>
        <v>67108.17</v>
      </c>
      <c r="E42" s="20"/>
    </row>
    <row r="43" spans="1:5" ht="15" x14ac:dyDescent="0.2">
      <c r="A43" s="21"/>
      <c r="B43" s="15" t="s">
        <v>44</v>
      </c>
      <c r="C43" s="16"/>
      <c r="D43" s="10">
        <f>'[1]год 18 Запрос'!X20+'[1]год 18 Запрос'!Z20</f>
        <v>9481.59</v>
      </c>
      <c r="E43" s="20"/>
    </row>
    <row r="44" spans="1:5" ht="15" x14ac:dyDescent="0.2">
      <c r="A44" s="21"/>
      <c r="B44" s="15" t="s">
        <v>45</v>
      </c>
      <c r="C44" s="16"/>
      <c r="D44" s="10">
        <f>[1]годовой16!I44*'[1]год 18 Запрос'!$C$20</f>
        <v>3949.7795444309486</v>
      </c>
      <c r="E44" s="20"/>
    </row>
    <row r="45" spans="1:5" ht="15" x14ac:dyDescent="0.2">
      <c r="A45" s="21"/>
      <c r="B45" s="15" t="s">
        <v>46</v>
      </c>
      <c r="C45" s="16"/>
      <c r="D45" s="10">
        <f>[1]годовой16!I45*'[1]год 18 Запрос'!$C$20</f>
        <v>3416.6450573896909</v>
      </c>
      <c r="E45" s="20"/>
    </row>
    <row r="46" spans="1:5" ht="15" x14ac:dyDescent="0.2">
      <c r="A46" s="21"/>
      <c r="B46" s="15" t="s">
        <v>47</v>
      </c>
      <c r="C46" s="16"/>
      <c r="D46" s="10">
        <v>0</v>
      </c>
      <c r="E46" s="20"/>
    </row>
    <row r="47" spans="1:5" ht="15" x14ac:dyDescent="0.2">
      <c r="A47" s="21"/>
      <c r="B47" s="15" t="s">
        <v>48</v>
      </c>
      <c r="C47" s="16"/>
      <c r="D47" s="10">
        <f>'[1]год 18 Запрос'!AL20</f>
        <v>0</v>
      </c>
      <c r="E47" s="20"/>
    </row>
    <row r="48" spans="1:5" ht="15" x14ac:dyDescent="0.2">
      <c r="A48" s="21"/>
      <c r="B48" s="15" t="s">
        <v>29</v>
      </c>
      <c r="C48" s="16"/>
      <c r="D48" s="10">
        <f>D27</f>
        <v>0</v>
      </c>
      <c r="E48" s="20"/>
    </row>
    <row r="49" spans="1:5" ht="15" x14ac:dyDescent="0.2">
      <c r="A49" s="21"/>
      <c r="B49" s="15" t="s">
        <v>49</v>
      </c>
      <c r="C49" s="16"/>
      <c r="D49" s="10">
        <f>[1]годовой16!I47*'[1]год 18 Запрос'!$C$20</f>
        <v>5701.460304895526</v>
      </c>
      <c r="E49" s="20"/>
    </row>
    <row r="50" spans="1:5" ht="15" x14ac:dyDescent="0.2">
      <c r="A50" s="21"/>
      <c r="B50" s="15" t="s">
        <v>50</v>
      </c>
      <c r="C50" s="16"/>
      <c r="D50" s="10">
        <f>[1]годовой16!I48*'[1]год 18 Запрос'!$C$20</f>
        <v>0</v>
      </c>
      <c r="E50" s="20"/>
    </row>
    <row r="51" spans="1:5" ht="15" x14ac:dyDescent="0.2">
      <c r="A51" s="21"/>
      <c r="B51" s="15" t="s">
        <v>51</v>
      </c>
      <c r="C51" s="16"/>
      <c r="D51" s="10">
        <f>[1]годовой16!I49*'[1]год 18 Запрос'!$C$20</f>
        <v>0</v>
      </c>
      <c r="E51" s="20"/>
    </row>
    <row r="52" spans="1:5" ht="15" x14ac:dyDescent="0.2">
      <c r="A52" s="21"/>
      <c r="B52" s="15" t="s">
        <v>52</v>
      </c>
      <c r="C52" s="16"/>
      <c r="D52" s="10">
        <f>[1]годовой16!I50*'[1]год 18 Запрос'!$C$20</f>
        <v>10747.399437703869</v>
      </c>
      <c r="E52" s="20"/>
    </row>
    <row r="53" spans="1:5" ht="15" x14ac:dyDescent="0.2">
      <c r="A53" s="22"/>
      <c r="B53" s="15" t="s">
        <v>53</v>
      </c>
      <c r="C53" s="16"/>
      <c r="D53" s="10">
        <f>[1]годовой16!I51*'[1]год 18 Запрос'!$C$20</f>
        <v>0</v>
      </c>
      <c r="E53" s="20"/>
    </row>
    <row r="54" spans="1:5" ht="15" x14ac:dyDescent="0.2">
      <c r="A54" s="22"/>
      <c r="B54" s="15" t="s">
        <v>54</v>
      </c>
      <c r="C54" s="16"/>
      <c r="D54" s="10">
        <f>[1]годовой16!I52*'[1]год 18 Запрос'!$C$20</f>
        <v>0</v>
      </c>
      <c r="E54" s="20"/>
    </row>
    <row r="55" spans="1:5" ht="15" x14ac:dyDescent="0.2">
      <c r="A55" s="22"/>
      <c r="B55" s="15" t="s">
        <v>55</v>
      </c>
      <c r="C55" s="16"/>
      <c r="D55" s="10">
        <f>[1]годовой16!I53*'[1]год 18 Запрос'!$C$20</f>
        <v>1587.1564466159875</v>
      </c>
      <c r="E55" s="20"/>
    </row>
    <row r="56" spans="1:5" ht="15" x14ac:dyDescent="0.2">
      <c r="A56" s="22"/>
      <c r="B56" s="15" t="s">
        <v>56</v>
      </c>
      <c r="C56" s="16"/>
      <c r="D56" s="10">
        <f>(D17+D18)*0.15</f>
        <v>104135.5635</v>
      </c>
      <c r="E56" s="20"/>
    </row>
    <row r="57" spans="1:5" ht="15.75" x14ac:dyDescent="0.25">
      <c r="A57" s="22"/>
      <c r="B57" s="24" t="s">
        <v>57</v>
      </c>
      <c r="C57" s="24"/>
      <c r="D57" s="10">
        <f>SUM(D32:D56)-D35-D33</f>
        <v>737440.91999329231</v>
      </c>
      <c r="E57" s="20"/>
    </row>
    <row r="58" spans="1:5" ht="15" x14ac:dyDescent="0.2">
      <c r="A58" s="25"/>
      <c r="B58" s="25"/>
      <c r="C58" s="26"/>
      <c r="D58" s="27"/>
    </row>
    <row r="59" spans="1:5" ht="15" x14ac:dyDescent="0.2">
      <c r="A59" s="28"/>
      <c r="B59" s="28"/>
      <c r="C59" s="28"/>
      <c r="D59" s="28"/>
    </row>
    <row r="60" spans="1:5" ht="15" x14ac:dyDescent="0.2">
      <c r="A60" s="28"/>
      <c r="B60" s="28" t="s">
        <v>58</v>
      </c>
      <c r="C60" s="28"/>
      <c r="D60" s="28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35433070866141736" right="0.11811023622047245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Normal="100" workbookViewId="0">
      <selection activeCell="D13" sqref="D13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64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 t="str">
        <f>'[1]год 18 Запрос'!E21</f>
        <v/>
      </c>
      <c r="E7" s="11"/>
    </row>
    <row r="8" spans="1:5" ht="15" x14ac:dyDescent="0.2">
      <c r="A8" s="7"/>
      <c r="B8" s="12"/>
      <c r="C8" s="7" t="s">
        <v>10</v>
      </c>
      <c r="D8" s="10">
        <f>'[1]год 18 Запрос'!F21+'[1]год 18 Запрос'!G21</f>
        <v>94185.54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Запрос'!AI21+'[1]год 18 Запрос'!AK21</f>
        <v>675128.25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Запрос'!I21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Запрос'!W21+'[1]год 18 Запрос'!Y21+'[1]год 18 Запрос'!AA21+'[1]год 18 Запрос'!AC21</f>
        <v>90022.52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Запрос'!Q21+'[1]год 18 Запрос'!S21+'[1]год 18 Запрос'!U21+'[1]год 18 Запрос'!AG21+'[1]год 18 Запрос'!AM21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Запрос'!AE21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765150.77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Запрос'!AH21+'[1]год 18 Запрос'!AJ21</f>
        <v>664196</v>
      </c>
      <c r="E17" s="17"/>
    </row>
    <row r="18" spans="1:5" ht="29.25" customHeight="1" x14ac:dyDescent="0.2">
      <c r="A18" s="7"/>
      <c r="B18" s="15" t="s">
        <v>20</v>
      </c>
      <c r="C18" s="16"/>
      <c r="D18" s="10">
        <f>'[1]год 18 Запрос'!H21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Запрос'!AB21</f>
        <v>27084.44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Запрос'!V21</f>
        <v>57958.13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Запрос'!Z21</f>
        <v>4257.3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Запрос'!X21</f>
        <v>5364.32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Запрос'!R21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Запрос'!AL21</f>
        <v>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Запрос'!AF21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Запрос'!AD21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Запрос'!P21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Запрос'!T21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758860.19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Запрос'!$C$21</f>
        <v>339087.48768228828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Запрос'!$C$21</f>
        <v>0</v>
      </c>
      <c r="E34" s="20"/>
    </row>
    <row r="35" spans="1:5" ht="15" x14ac:dyDescent="0.2">
      <c r="A35" s="21"/>
      <c r="B35" s="15" t="s">
        <v>37</v>
      </c>
      <c r="C35" s="16"/>
      <c r="D35" s="10">
        <f>[1]годовой16!I36*'[1]год 18 Запрос'!$C$21</f>
        <v>70201.537892640714</v>
      </c>
      <c r="E35" s="20"/>
    </row>
    <row r="36" spans="1:5" ht="15" x14ac:dyDescent="0.2">
      <c r="A36" s="21"/>
      <c r="B36" s="15" t="s">
        <v>38</v>
      </c>
      <c r="C36" s="16"/>
      <c r="D36" s="10">
        <f>[1]годовой16!I37*'[1]год 18 Запрос'!$C$21</f>
        <v>22895.137459161015</v>
      </c>
      <c r="E36" s="20"/>
    </row>
    <row r="37" spans="1:5" ht="15" x14ac:dyDescent="0.2">
      <c r="A37" s="21"/>
      <c r="B37" s="15" t="s">
        <v>39</v>
      </c>
      <c r="C37" s="16"/>
      <c r="D37" s="10">
        <v>0</v>
      </c>
      <c r="E37" s="20"/>
    </row>
    <row r="38" spans="1:5" ht="15" x14ac:dyDescent="0.2">
      <c r="A38" s="21"/>
      <c r="B38" s="15" t="s">
        <v>40</v>
      </c>
      <c r="C38" s="16"/>
      <c r="D38" s="10">
        <f>'[1]год 18 Запрос'!L21+'[1]год 18 Запрос'!M21</f>
        <v>24842.439499646127</v>
      </c>
      <c r="E38" s="20"/>
    </row>
    <row r="39" spans="1:5" ht="15" x14ac:dyDescent="0.2">
      <c r="A39" s="21"/>
      <c r="B39" s="15" t="s">
        <v>41</v>
      </c>
      <c r="C39" s="16"/>
      <c r="D39" s="10">
        <f>[1]годовой16!I40*'[1]год 18 Запрос'!$C$21</f>
        <v>13996.925612914401</v>
      </c>
      <c r="E39" s="20"/>
    </row>
    <row r="40" spans="1:5" ht="15" x14ac:dyDescent="0.2">
      <c r="A40" s="21"/>
      <c r="B40" s="15" t="s">
        <v>42</v>
      </c>
      <c r="C40" s="16"/>
      <c r="D40" s="10">
        <f>'[1]год 18 Запрос'!J21</f>
        <v>37685.660000000003</v>
      </c>
      <c r="E40" s="20"/>
    </row>
    <row r="41" spans="1:5" ht="15" x14ac:dyDescent="0.2">
      <c r="A41" s="21"/>
      <c r="B41" s="15" t="s">
        <v>43</v>
      </c>
      <c r="C41" s="16"/>
      <c r="D41" s="10">
        <f>'[1]год 18 Запрос'!K21</f>
        <v>33831.050000000003</v>
      </c>
      <c r="E41" s="20"/>
    </row>
    <row r="42" spans="1:5" ht="15" x14ac:dyDescent="0.2">
      <c r="A42" s="21"/>
      <c r="B42" s="15" t="s">
        <v>44</v>
      </c>
      <c r="C42" s="16"/>
      <c r="D42" s="10">
        <f>'[1]год 18 Запрос'!X21+'[1]год 18 Запрос'!Z21</f>
        <v>9621.619999999999</v>
      </c>
      <c r="E42" s="20"/>
    </row>
    <row r="43" spans="1:5" ht="15" x14ac:dyDescent="0.2">
      <c r="A43" s="21"/>
      <c r="B43" s="15" t="s">
        <v>45</v>
      </c>
      <c r="C43" s="16"/>
      <c r="D43" s="10">
        <f>[1]годовой16!I44*'[1]год 18 Запрос'!$C$21</f>
        <v>3833.136451839513</v>
      </c>
      <c r="E43" s="20"/>
    </row>
    <row r="44" spans="1:5" ht="15" x14ac:dyDescent="0.2">
      <c r="A44" s="21"/>
      <c r="B44" s="15" t="s">
        <v>46</v>
      </c>
      <c r="C44" s="16"/>
      <c r="D44" s="10">
        <f>[1]годовой16!I45*'[1]год 18 Запрос'!$C$21</f>
        <v>3315.7462499250851</v>
      </c>
      <c r="E44" s="20"/>
    </row>
    <row r="45" spans="1:5" ht="15" x14ac:dyDescent="0.2">
      <c r="A45" s="21"/>
      <c r="B45" s="15" t="s">
        <v>47</v>
      </c>
      <c r="C45" s="16"/>
      <c r="D45" s="10">
        <v>0</v>
      </c>
      <c r="E45" s="20"/>
    </row>
    <row r="46" spans="1:5" ht="15" x14ac:dyDescent="0.2">
      <c r="A46" s="21"/>
      <c r="B46" s="15" t="s">
        <v>48</v>
      </c>
      <c r="C46" s="16"/>
      <c r="D46" s="10">
        <f>'[1]год 18 Запрос'!AL21</f>
        <v>0</v>
      </c>
      <c r="E46" s="20"/>
    </row>
    <row r="47" spans="1:5" ht="15" x14ac:dyDescent="0.2">
      <c r="A47" s="21"/>
      <c r="B47" s="15" t="s">
        <v>29</v>
      </c>
      <c r="C47" s="16"/>
      <c r="D47" s="10">
        <f>D27</f>
        <v>0</v>
      </c>
      <c r="E47" s="20"/>
    </row>
    <row r="48" spans="1:5" ht="15" x14ac:dyDescent="0.2">
      <c r="A48" s="21"/>
      <c r="B48" s="15" t="s">
        <v>49</v>
      </c>
      <c r="C48" s="16"/>
      <c r="D48" s="10">
        <f>[1]годовой16!I47*'[1]год 18 Запрос'!$C$21</f>
        <v>5533.0873729965788</v>
      </c>
      <c r="E48" s="20"/>
    </row>
    <row r="49" spans="1:5" ht="15" x14ac:dyDescent="0.2">
      <c r="A49" s="21"/>
      <c r="B49" s="15" t="s">
        <v>50</v>
      </c>
      <c r="C49" s="16"/>
      <c r="D49" s="10">
        <f>[1]годовой16!I48*'[1]год 18 Запрос'!$C$21</f>
        <v>0</v>
      </c>
      <c r="E49" s="20"/>
    </row>
    <row r="50" spans="1:5" ht="15" x14ac:dyDescent="0.2">
      <c r="A50" s="21"/>
      <c r="B50" s="15" t="s">
        <v>51</v>
      </c>
      <c r="C50" s="16"/>
      <c r="D50" s="10">
        <f>[1]годовой16!I49*'[1]год 18 Запрос'!$C$21</f>
        <v>0</v>
      </c>
      <c r="E50" s="20"/>
    </row>
    <row r="51" spans="1:5" ht="15" x14ac:dyDescent="0.2">
      <c r="A51" s="21"/>
      <c r="B51" s="15" t="s">
        <v>52</v>
      </c>
      <c r="C51" s="16"/>
      <c r="D51" s="10">
        <f>[1]годовой16!I50*'[1]год 18 Запрос'!$C$21</f>
        <v>10430.012126936921</v>
      </c>
      <c r="E51" s="20"/>
    </row>
    <row r="52" spans="1:5" ht="15" x14ac:dyDescent="0.2">
      <c r="A52" s="22"/>
      <c r="B52" s="15" t="s">
        <v>53</v>
      </c>
      <c r="C52" s="16"/>
      <c r="D52" s="10">
        <f>[1]годовой16!I51*'[1]год 18 Запрос'!$C$21</f>
        <v>0</v>
      </c>
      <c r="E52" s="20"/>
    </row>
    <row r="53" spans="1:5" ht="15" x14ac:dyDescent="0.2">
      <c r="A53" s="22"/>
      <c r="B53" s="15" t="s">
        <v>54</v>
      </c>
      <c r="C53" s="16"/>
      <c r="D53" s="10">
        <f>[1]годовой16!I52*'[1]год 18 Запрос'!$C$21</f>
        <v>0</v>
      </c>
      <c r="E53" s="20"/>
    </row>
    <row r="54" spans="1:5" ht="15" x14ac:dyDescent="0.2">
      <c r="A54" s="22"/>
      <c r="B54" s="15" t="s">
        <v>55</v>
      </c>
      <c r="C54" s="16"/>
      <c r="D54" s="10">
        <f>[1]годовой16!I53*'[1]год 18 Запрос'!$C$21</f>
        <v>1540.2852644962788</v>
      </c>
      <c r="E54" s="20"/>
    </row>
    <row r="55" spans="1:5" ht="15" x14ac:dyDescent="0.2">
      <c r="A55" s="22"/>
      <c r="B55" s="15" t="s">
        <v>56</v>
      </c>
      <c r="C55" s="16"/>
      <c r="D55" s="10">
        <f>(D17+D18)*0.15</f>
        <v>99629.4</v>
      </c>
      <c r="E55" s="20"/>
    </row>
    <row r="56" spans="1:5" ht="15.75" x14ac:dyDescent="0.25">
      <c r="A56" s="22"/>
      <c r="B56" s="24" t="s">
        <v>57</v>
      </c>
      <c r="C56" s="24"/>
      <c r="D56" s="10">
        <f>SUM(D32:D55)-D33</f>
        <v>676443.52561284485</v>
      </c>
      <c r="E56" s="20"/>
    </row>
    <row r="57" spans="1:5" ht="15" x14ac:dyDescent="0.2">
      <c r="A57" s="25"/>
      <c r="B57" s="25"/>
      <c r="C57" s="26"/>
      <c r="D57" s="27"/>
    </row>
    <row r="58" spans="1:5" ht="15" x14ac:dyDescent="0.2">
      <c r="A58" s="28"/>
      <c r="B58" s="28"/>
      <c r="C58" s="28"/>
      <c r="D58" s="28"/>
    </row>
    <row r="59" spans="1:5" ht="15" x14ac:dyDescent="0.2">
      <c r="A59" s="28"/>
      <c r="B59" s="28" t="s">
        <v>58</v>
      </c>
      <c r="C59" s="28"/>
      <c r="D59" s="28"/>
    </row>
  </sheetData>
  <mergeCells count="48"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29:C29"/>
    <mergeCell ref="B30:C30"/>
    <mergeCell ref="B31:C31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opLeftCell="A43" zoomScaleNormal="100" workbookViewId="0">
      <selection activeCell="E32" sqref="E32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65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60</v>
      </c>
      <c r="C7" s="7" t="s">
        <v>9</v>
      </c>
      <c r="D7" s="10">
        <f>'[1]год 18 Запрос'!E23</f>
        <v>-56.25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Запрос'!F23+'[1]год 18 Запрос'!G23</f>
        <v>47811.89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Запрос'!AI23+'[1]год 18 Запрос'!AK23</f>
        <v>372004.18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Запрос'!I23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Запрос'!W23+'[1]год 18 Запрос'!Y23+'[1]год 18 Запрос'!AA23+'[1]год 18 Запрос'!AC23</f>
        <v>22321.760000000002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Запрос'!R23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Запрос'!AE23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394325.94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Запрос'!AH23+'[1]год 18 Запрос'!AJ23</f>
        <v>380869.92</v>
      </c>
      <c r="E17" s="17"/>
    </row>
    <row r="18" spans="1:5" ht="29.25" customHeight="1" x14ac:dyDescent="0.2">
      <c r="A18" s="7"/>
      <c r="B18" s="15" t="s">
        <v>20</v>
      </c>
      <c r="C18" s="16"/>
      <c r="D18" s="10">
        <f>'[1]год 18 Запрос'!H23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Запрос'!AB23</f>
        <v>13269.24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Запрос'!V23</f>
        <v>0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Запрос'!Z23</f>
        <v>5111.1400000000003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Запрос'!X23</f>
        <v>6536.26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Запрос'!R23</f>
        <v>0</v>
      </c>
      <c r="E23" s="19"/>
    </row>
    <row r="24" spans="1:5" ht="15" x14ac:dyDescent="0.2">
      <c r="A24" s="7"/>
      <c r="B24" s="15" t="s">
        <v>26</v>
      </c>
      <c r="C24" s="16"/>
      <c r="D24" s="10">
        <f>'[1]год 18 Запрос'!AL23</f>
        <v>0</v>
      </c>
      <c r="E24" s="20"/>
    </row>
    <row r="25" spans="1:5" ht="15" x14ac:dyDescent="0.2">
      <c r="A25" s="7"/>
      <c r="B25" s="15" t="s">
        <v>27</v>
      </c>
      <c r="C25" s="16"/>
      <c r="D25" s="10">
        <f>'[1]год 18 Запрос'!AF23</f>
        <v>0</v>
      </c>
      <c r="E25" s="20"/>
    </row>
    <row r="26" spans="1:5" ht="15" x14ac:dyDescent="0.2">
      <c r="A26" s="7"/>
      <c r="B26" s="15" t="s">
        <v>28</v>
      </c>
      <c r="C26" s="16"/>
      <c r="D26" s="10">
        <f>'[1]год 18 Запрос'!AD23</f>
        <v>0</v>
      </c>
      <c r="E26" s="20"/>
    </row>
    <row r="27" spans="1:5" ht="15" x14ac:dyDescent="0.2">
      <c r="A27" s="7"/>
      <c r="B27" s="15" t="s">
        <v>29</v>
      </c>
      <c r="C27" s="16"/>
      <c r="D27" s="10">
        <f>'[1]год 18 Запрос'!P23</f>
        <v>0</v>
      </c>
      <c r="E27" s="20"/>
    </row>
    <row r="28" spans="1:5" ht="15" x14ac:dyDescent="0.2">
      <c r="A28" s="7"/>
      <c r="B28" s="15" t="s">
        <v>30</v>
      </c>
      <c r="C28" s="16"/>
      <c r="D28" s="10">
        <f>'[1]год 18 Запрос'!T23</f>
        <v>0</v>
      </c>
      <c r="E28" s="20"/>
    </row>
    <row r="29" spans="1:5" ht="15" x14ac:dyDescent="0.2">
      <c r="A29" s="7"/>
      <c r="B29" s="15"/>
      <c r="C29" s="16"/>
      <c r="D29" s="10"/>
      <c r="E29" s="20"/>
    </row>
    <row r="30" spans="1:5" ht="15" x14ac:dyDescent="0.2">
      <c r="A30" s="7"/>
      <c r="B30" s="15" t="s">
        <v>31</v>
      </c>
      <c r="C30" s="16"/>
      <c r="D30" s="10">
        <f>SUM(D17:D29)</f>
        <v>405786.56</v>
      </c>
      <c r="E30" s="20"/>
    </row>
    <row r="31" spans="1:5" ht="15.75" x14ac:dyDescent="0.25">
      <c r="A31" s="7">
        <v>3</v>
      </c>
      <c r="B31" s="13" t="s">
        <v>32</v>
      </c>
      <c r="C31" s="14"/>
      <c r="D31" s="7"/>
      <c r="E31" s="20"/>
    </row>
    <row r="32" spans="1:5" ht="15" x14ac:dyDescent="0.2">
      <c r="A32" s="21"/>
      <c r="B32" s="22" t="s">
        <v>33</v>
      </c>
      <c r="C32" s="22"/>
      <c r="D32" s="10">
        <f>[1]годовой16!I32*'[1]год 18 Запрос'!$C$23</f>
        <v>195292.29319298876</v>
      </c>
      <c r="E32" s="20"/>
    </row>
    <row r="33" spans="1:5" ht="15" x14ac:dyDescent="0.2">
      <c r="A33" s="21"/>
      <c r="B33" s="23" t="s">
        <v>34</v>
      </c>
      <c r="C33" s="23"/>
      <c r="D33" s="10">
        <v>164800</v>
      </c>
      <c r="E33" s="20"/>
    </row>
    <row r="34" spans="1:5" ht="15" x14ac:dyDescent="0.2">
      <c r="A34" s="21"/>
      <c r="B34" s="22" t="s">
        <v>35</v>
      </c>
      <c r="C34" s="22"/>
      <c r="D34" s="10">
        <f>[1]годовой16!I34*'[1]год 18 Запрос'!$C$23</f>
        <v>0</v>
      </c>
      <c r="E34" s="20"/>
    </row>
    <row r="35" spans="1:5" ht="15" x14ac:dyDescent="0.2">
      <c r="A35" s="21"/>
      <c r="B35" s="15" t="s">
        <v>37</v>
      </c>
      <c r="C35" s="16"/>
      <c r="D35" s="10">
        <f>[1]годовой16!I36*'[1]год 18 Запрос'!$C$23</f>
        <v>40431.51050614367</v>
      </c>
      <c r="E35" s="20"/>
    </row>
    <row r="36" spans="1:5" ht="15" x14ac:dyDescent="0.2">
      <c r="A36" s="21"/>
      <c r="B36" s="15" t="s">
        <v>38</v>
      </c>
      <c r="C36" s="16"/>
      <c r="D36" s="10">
        <f>[1]годовой16!I37*'[1]год 18 Запрос'!$C$23</f>
        <v>13186.107007161625</v>
      </c>
      <c r="E36" s="20"/>
    </row>
    <row r="37" spans="1:5" ht="15" x14ac:dyDescent="0.2">
      <c r="A37" s="21"/>
      <c r="B37" s="15" t="s">
        <v>39</v>
      </c>
      <c r="C37" s="16"/>
      <c r="D37" s="10">
        <v>0</v>
      </c>
      <c r="E37" s="20"/>
    </row>
    <row r="38" spans="1:5" ht="15" x14ac:dyDescent="0.2">
      <c r="A38" s="21"/>
      <c r="B38" s="15" t="s">
        <v>40</v>
      </c>
      <c r="C38" s="16"/>
      <c r="D38" s="10">
        <f>'[1]год 18 Запрос'!L23+'[1]год 18 Запрос'!M23</f>
        <v>14585.09077465846</v>
      </c>
      <c r="E38" s="20"/>
    </row>
    <row r="39" spans="1:5" ht="15" x14ac:dyDescent="0.2">
      <c r="A39" s="21"/>
      <c r="B39" s="15" t="s">
        <v>41</v>
      </c>
      <c r="C39" s="16"/>
      <c r="D39" s="10">
        <f>[1]годовой16!I40*'[1]год 18 Запрос'!$C$23</f>
        <v>8061.3169164145274</v>
      </c>
      <c r="E39" s="20"/>
    </row>
    <row r="40" spans="1:5" ht="15" x14ac:dyDescent="0.2">
      <c r="A40" s="21"/>
      <c r="B40" s="15" t="s">
        <v>42</v>
      </c>
      <c r="C40" s="16"/>
      <c r="D40" s="10">
        <f>'[1]год 18 Запрос'!J23</f>
        <v>0</v>
      </c>
      <c r="E40" s="20"/>
    </row>
    <row r="41" spans="1:5" ht="15" x14ac:dyDescent="0.2">
      <c r="A41" s="21"/>
      <c r="B41" s="15" t="s">
        <v>43</v>
      </c>
      <c r="C41" s="16"/>
      <c r="D41" s="10">
        <f>'[1]год 18 Запрос'!K23</f>
        <v>92729</v>
      </c>
      <c r="E41" s="20"/>
    </row>
    <row r="42" spans="1:5" ht="15" x14ac:dyDescent="0.2">
      <c r="A42" s="21"/>
      <c r="B42" s="15" t="s">
        <v>44</v>
      </c>
      <c r="C42" s="16"/>
      <c r="D42" s="10">
        <f>'[1]год 18 Запрос'!X23+'[1]год 18 Запрос'!Z23</f>
        <v>11647.400000000001</v>
      </c>
      <c r="E42" s="20"/>
    </row>
    <row r="43" spans="1:5" ht="15" x14ac:dyDescent="0.2">
      <c r="A43" s="21"/>
      <c r="B43" s="15" t="s">
        <v>45</v>
      </c>
      <c r="C43" s="16"/>
      <c r="D43" s="10">
        <f>[1]годовой16!I44*'[1]год 18 Запрос'!$C$23</f>
        <v>2207.6367751521602</v>
      </c>
      <c r="E43" s="20"/>
    </row>
    <row r="44" spans="1:5" ht="15" x14ac:dyDescent="0.2">
      <c r="A44" s="21"/>
      <c r="B44" s="15" t="s">
        <v>46</v>
      </c>
      <c r="C44" s="16"/>
      <c r="D44" s="10">
        <f>[1]годовой16!I45*'[1]год 18 Запрос'!$C$23</f>
        <v>1909.6537392752223</v>
      </c>
      <c r="E44" s="20"/>
    </row>
    <row r="45" spans="1:5" ht="15" x14ac:dyDescent="0.2">
      <c r="A45" s="21"/>
      <c r="B45" s="15" t="s">
        <v>47</v>
      </c>
      <c r="C45" s="16"/>
      <c r="D45" s="10">
        <v>0</v>
      </c>
      <c r="E45" s="20"/>
    </row>
    <row r="46" spans="1:5" ht="15" x14ac:dyDescent="0.2">
      <c r="A46" s="21"/>
      <c r="B46" s="15" t="s">
        <v>48</v>
      </c>
      <c r="C46" s="16"/>
      <c r="D46" s="10">
        <f>'[1]год 18 Запрос'!AL23</f>
        <v>0</v>
      </c>
      <c r="E46" s="20"/>
    </row>
    <row r="47" spans="1:5" ht="15" x14ac:dyDescent="0.2">
      <c r="A47" s="21"/>
      <c r="B47" s="15" t="s">
        <v>29</v>
      </c>
      <c r="C47" s="16"/>
      <c r="D47" s="10">
        <f>D27</f>
        <v>0</v>
      </c>
      <c r="E47" s="20"/>
    </row>
    <row r="48" spans="1:5" ht="15" x14ac:dyDescent="0.2">
      <c r="A48" s="21"/>
      <c r="B48" s="15" t="s">
        <v>49</v>
      </c>
      <c r="C48" s="16"/>
      <c r="D48" s="10">
        <f>[1]годовой16!I47*'[1]год 18 Запрос'!$C$23</f>
        <v>3186.6977130165387</v>
      </c>
      <c r="E48" s="20"/>
    </row>
    <row r="49" spans="1:5" ht="15" x14ac:dyDescent="0.2">
      <c r="A49" s="21"/>
      <c r="B49" s="15" t="s">
        <v>50</v>
      </c>
      <c r="C49" s="16"/>
      <c r="D49" s="10">
        <f>[1]годовой16!I48*'[1]год 18 Запрос'!$C$23</f>
        <v>0</v>
      </c>
      <c r="E49" s="20"/>
    </row>
    <row r="50" spans="1:5" ht="15" x14ac:dyDescent="0.2">
      <c r="A50" s="21"/>
      <c r="B50" s="15" t="s">
        <v>51</v>
      </c>
      <c r="C50" s="16"/>
      <c r="D50" s="10">
        <f>[1]годовой16!I49*'[1]год 18 Запрос'!$C$23</f>
        <v>0</v>
      </c>
      <c r="E50" s="20"/>
    </row>
    <row r="51" spans="1:5" ht="15" x14ac:dyDescent="0.2">
      <c r="A51" s="21"/>
      <c r="B51" s="15" t="s">
        <v>52</v>
      </c>
      <c r="C51" s="16"/>
      <c r="D51" s="10">
        <f>[1]годовой16!I50*'[1]год 18 Запрос'!$C$23</f>
        <v>6007.0072187644091</v>
      </c>
      <c r="E51" s="20"/>
    </row>
    <row r="52" spans="1:5" ht="15" x14ac:dyDescent="0.2">
      <c r="A52" s="22"/>
      <c r="B52" s="15" t="s">
        <v>53</v>
      </c>
      <c r="C52" s="16"/>
      <c r="D52" s="10">
        <f>[1]годовой16!I51*'[1]год 18 Запрос'!$C$23</f>
        <v>0</v>
      </c>
      <c r="E52" s="20"/>
    </row>
    <row r="53" spans="1:5" ht="15" x14ac:dyDescent="0.2">
      <c r="A53" s="22"/>
      <c r="B53" s="15" t="s">
        <v>54</v>
      </c>
      <c r="C53" s="16"/>
      <c r="D53" s="10">
        <f>[1]годовой16!I52*'[1]год 18 Запрос'!$C$23</f>
        <v>0</v>
      </c>
      <c r="E53" s="20"/>
    </row>
    <row r="54" spans="1:5" ht="15" x14ac:dyDescent="0.2">
      <c r="A54" s="22"/>
      <c r="B54" s="15" t="s">
        <v>55</v>
      </c>
      <c r="C54" s="16"/>
      <c r="D54" s="10">
        <f>[1]годовой16!I53*'[1]год 18 Запрос'!$C$23</f>
        <v>887.10392568861414</v>
      </c>
      <c r="E54" s="20"/>
    </row>
    <row r="55" spans="1:5" ht="15" x14ac:dyDescent="0.2">
      <c r="A55" s="22"/>
      <c r="B55" s="15" t="s">
        <v>56</v>
      </c>
      <c r="C55" s="16"/>
      <c r="D55" s="10">
        <f>(D17+D18)*0.15</f>
        <v>57130.487999999998</v>
      </c>
      <c r="E55" s="20"/>
    </row>
    <row r="56" spans="1:5" ht="15.75" x14ac:dyDescent="0.25">
      <c r="A56" s="22"/>
      <c r="B56" s="24" t="s">
        <v>57</v>
      </c>
      <c r="C56" s="24"/>
      <c r="D56" s="10">
        <f>SUM(D32:D55)-D33</f>
        <v>447261.305769264</v>
      </c>
      <c r="E56" s="20"/>
    </row>
    <row r="57" spans="1:5" ht="15" x14ac:dyDescent="0.2">
      <c r="A57" s="25"/>
      <c r="B57" s="25"/>
      <c r="C57" s="26"/>
      <c r="D57" s="27"/>
    </row>
    <row r="58" spans="1:5" ht="15" x14ac:dyDescent="0.2">
      <c r="A58" s="28"/>
      <c r="B58" s="28"/>
      <c r="C58" s="28"/>
      <c r="D58" s="28"/>
    </row>
    <row r="59" spans="1:5" ht="15" x14ac:dyDescent="0.2">
      <c r="A59" s="28"/>
      <c r="B59" s="28" t="s">
        <v>58</v>
      </c>
      <c r="C59" s="28"/>
      <c r="D59" s="28"/>
    </row>
  </sheetData>
  <mergeCells count="48"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29:C29"/>
    <mergeCell ref="B30:C30"/>
    <mergeCell ref="B31:C31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пер Павлова 10а </vt:lpstr>
      <vt:lpstr>Павлова 91а</vt:lpstr>
      <vt:lpstr>Партизанская 10</vt:lpstr>
      <vt:lpstr>Партизанская 4</vt:lpstr>
      <vt:lpstr>ул Партизанская 14</vt:lpstr>
      <vt:lpstr>Партизанская 17</vt:lpstr>
      <vt:lpstr>ул Партизанская 18</vt:lpstr>
      <vt:lpstr>Партизанская 24</vt:lpstr>
      <vt:lpstr>Партизанская 36</vt:lpstr>
      <vt:lpstr>ул Партизанская 40</vt:lpstr>
      <vt:lpstr>Павлова 75</vt:lpstr>
      <vt:lpstr>Победы 65</vt:lpstr>
      <vt:lpstr>Победы 100</vt:lpstr>
      <vt:lpstr>Победы 110</vt:lpstr>
      <vt:lpstr>Победы 138</vt:lpstr>
      <vt:lpstr>Победы 152</vt:lpstr>
      <vt:lpstr>Победы 170</vt:lpstr>
      <vt:lpstr>Победы 176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2019-03-29T06:13:53Z</dcterms:created>
  <dcterms:modified xsi:type="dcterms:W3CDTF">2019-03-29T06:19:41Z</dcterms:modified>
</cp:coreProperties>
</file>